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5180" windowHeight="8580" activeTab="2"/>
  </bookViews>
  <sheets>
    <sheet name="Liste des parties" sheetId="1" r:id="rId1"/>
    <sheet name="Date Tournoi" sheetId="2" r:id="rId2"/>
    <sheet name="Tableau" sheetId="3" r:id="rId3"/>
  </sheets>
  <definedNames>
    <definedName name="Date">'Date Tournoi'!$B$2</definedName>
    <definedName name="NP">'Liste des parties'!$A:$XFD</definedName>
  </definedNames>
  <calcPr calcMode="manual" fullCalcOnLoad="1"/>
</workbook>
</file>

<file path=xl/sharedStrings.xml><?xml version="1.0" encoding="utf-8"?>
<sst xmlns="http://schemas.openxmlformats.org/spreadsheetml/2006/main" count="200" uniqueCount="83">
  <si>
    <t>Places  1 à 4</t>
  </si>
  <si>
    <t>Places  5 à 8</t>
  </si>
  <si>
    <t>Places  9 à 12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</si>
  <si>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</si>
  <si>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</si>
  <si>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</si>
  <si>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</si>
  <si>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</si>
  <si>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</si>
  <si>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</si>
  <si>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</si>
  <si>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</si>
  <si>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</si>
  <si>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</si>
  <si>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</si>
  <si>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</si>
  <si>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</si>
  <si>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</si>
  <si>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</si>
  <si>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</si>
  <si>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</si>
  <si>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</si>
  <si>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</si>
  <si>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</si>
  <si>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</si>
  <si>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</si>
  <si>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</si>
  <si>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</si>
  <si>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</si>
  <si>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</si>
  <si>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</si>
  <si>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</si>
  <si>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</si>
  <si>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</si>
  <si>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N° Table</t>
  </si>
  <si>
    <t>Horaire</t>
  </si>
  <si>
    <t xml:space="preserve"> </t>
  </si>
  <si>
    <t>Table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</si>
  <si>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</si>
  <si>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</si>
  <si>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</si>
  <si>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</si>
  <si>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</si>
  <si>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</si>
  <si>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</si>
  <si>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</si>
  <si>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</si>
  <si>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</si>
  <si>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Date</t>
  </si>
  <si>
    <t>Paramètres</t>
  </si>
  <si>
    <t>Double Club Id1</t>
  </si>
  <si>
    <t>Double Club Id2</t>
  </si>
  <si>
    <t>Absent</t>
  </si>
  <si>
    <t>Inc</t>
  </si>
  <si>
    <t>TOP Normandie Détection</t>
  </si>
  <si>
    <t>F 2009</t>
  </si>
  <si>
    <t>13/01/2019</t>
  </si>
  <si>
    <t>OUCHEN</t>
  </si>
  <si>
    <t>Lina</t>
  </si>
  <si>
    <t>CP QUEVILLAIS</t>
  </si>
  <si>
    <t>LE GUILLOIS</t>
  </si>
  <si>
    <t>Méloé</t>
  </si>
  <si>
    <t>EQUEURDREVILE</t>
  </si>
  <si>
    <t>DA SILVA MARQUES</t>
  </si>
  <si>
    <t>Lea</t>
  </si>
  <si>
    <t>AS HONG LANDIN</t>
  </si>
  <si>
    <t>MAHEO-LEGRAND</t>
  </si>
  <si>
    <t>Louise</t>
  </si>
  <si>
    <t>USO MONDEVILLE</t>
  </si>
  <si>
    <t>ORRIOLS</t>
  </si>
  <si>
    <t>Camille</t>
  </si>
  <si>
    <t>ASSUN TT</t>
  </si>
  <si>
    <t>GUESDON</t>
  </si>
  <si>
    <t>Laurine</t>
  </si>
  <si>
    <t>PSJT</t>
  </si>
  <si>
    <t>ROHEE</t>
  </si>
  <si>
    <t>Louna</t>
  </si>
  <si>
    <t>BENOIT</t>
  </si>
  <si>
    <t>Eva</t>
  </si>
  <si>
    <t>MORTAGNE USTT</t>
  </si>
  <si>
    <t>LAMBERT</t>
  </si>
  <si>
    <t>Sarah</t>
  </si>
  <si>
    <t>ALENCON ETOILE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</si>
</sst>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&quot;h&quot;mm"/>
    <numFmt numFmtId="173" formatCode="dd\ mmmm\ yyyy"/>
    <numFmt numFmtId="174" formatCode="dd/mm/yy"/>
    <numFmt numFmtId="175" formatCode="&quot;Vrai&quot;;&quot;Vrai&quot;;&quot;Faux&quot;"/>
    <numFmt numFmtId="176" formatCode="&quot;Actif&quot;;&quot;Actif&quot;;&quot;Inactif&quot;"/>
    <numFmt numFmtId="177" formatCode="h:mm"/>
  </numFmts>
  <fonts count="51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Arial"/>
      <family val="2"/>
    </font>
    <font>
      <sz val="8"/>
      <name val="Arial"/>
      <family val="2"/>
    </font>
    <font>
      <b/>
      <sz val="6"/>
      <color indexed="14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53" applyFont="1" applyBorder="1" applyAlignment="1" applyProtection="1">
      <alignment horizontal="center" vertical="center"/>
      <protection hidden="1"/>
    </xf>
    <xf numFmtId="0" fontId="9" fillId="0" borderId="0" xfId="52" applyFont="1" applyBorder="1" applyAlignment="1" applyProtection="1">
      <alignment horizontal="left" vertical="center"/>
      <protection hidden="1"/>
    </xf>
    <xf numFmtId="0" fontId="9" fillId="0" borderId="10" xfId="52" applyFont="1" applyBorder="1" applyAlignment="1" applyProtection="1">
      <alignment horizontal="left" vertical="center"/>
      <protection hidden="1"/>
    </xf>
    <xf numFmtId="0" fontId="0" fillId="0" borderId="10" xfId="53" applyFont="1" applyBorder="1" applyAlignment="1" applyProtection="1">
      <alignment vertical="center"/>
      <protection hidden="1"/>
    </xf>
    <xf numFmtId="0" fontId="4" fillId="0" borderId="11" xfId="53" applyFont="1" applyFill="1" applyBorder="1" applyAlignment="1" applyProtection="1">
      <alignment horizontal="center" vertical="center"/>
      <protection hidden="1"/>
    </xf>
    <xf numFmtId="0" fontId="9" fillId="0" borderId="12" xfId="53" applyFont="1" applyBorder="1" applyAlignment="1" applyProtection="1">
      <alignment horizontal="center" vertical="center"/>
      <protection hidden="1"/>
    </xf>
    <xf numFmtId="0" fontId="11" fillId="0" borderId="0" xfId="53" applyFont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9" fillId="0" borderId="0" xfId="52" applyFont="1" applyFill="1" applyBorder="1" applyAlignment="1" applyProtection="1">
      <alignment horizontal="right" vertical="center"/>
      <protection hidden="1"/>
    </xf>
    <xf numFmtId="0" fontId="13" fillId="0" borderId="0" xfId="53" applyFont="1" applyFill="1" applyBorder="1" applyAlignment="1" applyProtection="1">
      <alignment horizontal="centerContinuous" vertical="center"/>
      <protection hidden="1"/>
    </xf>
    <xf numFmtId="0" fontId="9" fillId="0" borderId="0" xfId="53" applyFont="1" applyFill="1" applyBorder="1" applyAlignment="1" applyProtection="1">
      <alignment horizontal="centerContinuous" vertical="center"/>
      <protection hidden="1"/>
    </xf>
    <xf numFmtId="0" fontId="0" fillId="0" borderId="0" xfId="53" applyFont="1" applyFill="1" applyBorder="1" applyAlignment="1" applyProtection="1">
      <alignment horizontal="centerContinuous" vertical="center"/>
      <protection hidden="1"/>
    </xf>
    <xf numFmtId="20" fontId="0" fillId="0" borderId="0" xfId="0" applyNumberFormat="1" applyAlignment="1">
      <alignment/>
    </xf>
    <xf numFmtId="0" fontId="10" fillId="0" borderId="0" xfId="53" applyFont="1" applyBorder="1" applyAlignment="1" applyProtection="1">
      <alignment horizontal="center" vertical="center"/>
      <protection hidden="1"/>
    </xf>
    <xf numFmtId="0" fontId="10" fillId="0" borderId="11" xfId="53" applyFont="1" applyFill="1" applyBorder="1" applyAlignment="1" applyProtection="1">
      <alignment horizontal="center" vertical="center"/>
      <protection hidden="1"/>
    </xf>
    <xf numFmtId="0" fontId="10" fillId="0" borderId="12" xfId="53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/>
      <protection hidden="1"/>
    </xf>
    <xf numFmtId="0" fontId="12" fillId="0" borderId="0" xfId="54" applyFont="1" applyBorder="1" applyAlignment="1" applyProtection="1">
      <alignment horizontal="centerContinuous" vertical="center"/>
      <protection hidden="1"/>
    </xf>
    <xf numFmtId="0" fontId="10" fillId="0" borderId="0" xfId="53" applyFont="1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Continuous"/>
      <protection hidden="1"/>
    </xf>
    <xf numFmtId="0" fontId="12" fillId="0" borderId="0" xfId="54" applyFont="1" applyBorder="1" applyAlignment="1" applyProtection="1">
      <alignment horizontal="left" vertical="center" indent="1"/>
      <protection hidden="1"/>
    </xf>
    <xf numFmtId="0" fontId="0" fillId="33" borderId="13" xfId="0" applyFill="1" applyBorder="1" applyAlignment="1" applyProtection="1">
      <alignment horizontal="centerContinuous" vertical="center"/>
      <protection hidden="1"/>
    </xf>
    <xf numFmtId="0" fontId="0" fillId="33" borderId="14" xfId="0" applyFill="1" applyBorder="1" applyAlignment="1" applyProtection="1">
      <alignment horizontal="centerContinuous" vertical="center"/>
      <protection hidden="1"/>
    </xf>
    <xf numFmtId="0" fontId="0" fillId="33" borderId="15" xfId="0" applyFill="1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4" borderId="10" xfId="54" applyNumberFormat="1" applyFont="1" applyFill="1" applyBorder="1" applyAlignment="1" applyProtection="1">
      <alignment horizontal="center" vertical="center"/>
      <protection hidden="1"/>
    </xf>
    <xf numFmtId="0" fontId="4" fillId="0" borderId="10" xfId="54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0" fillId="0" borderId="11" xfId="55" applyFont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5" fillId="0" borderId="0" xfId="54" applyFont="1" applyBorder="1" applyAlignment="1" applyProtection="1">
      <alignment horizontal="centerContinuous" vertical="center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horizontal="left"/>
      <protection hidden="1"/>
    </xf>
    <xf numFmtId="0" fontId="0" fillId="34" borderId="19" xfId="54" applyNumberFormat="1" applyFont="1" applyFill="1" applyBorder="1" applyAlignment="1" applyProtection="1">
      <alignment horizontal="center" vertical="center"/>
      <protection hidden="1"/>
    </xf>
    <xf numFmtId="0" fontId="6" fillId="35" borderId="0" xfId="54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Continuous" vertical="center"/>
      <protection hidden="1"/>
    </xf>
    <xf numFmtId="174" fontId="7" fillId="0" borderId="0" xfId="0" applyNumberFormat="1" applyFont="1" applyBorder="1" applyAlignment="1" applyProtection="1">
      <alignment horizontal="centerContinuous" vertical="center"/>
      <protection hidden="1"/>
    </xf>
    <xf numFmtId="0" fontId="8" fillId="0" borderId="0" xfId="54" applyFont="1" applyBorder="1" applyAlignment="1" applyProtection="1">
      <alignment horizontal="centerContinuous" vertical="center"/>
      <protection hidden="1"/>
    </xf>
    <xf numFmtId="0" fontId="0" fillId="34" borderId="20" xfId="54" applyNumberFormat="1" applyFont="1" applyFill="1" applyBorder="1" applyAlignment="1" applyProtection="1">
      <alignment horizontal="center" vertical="center"/>
      <protection hidden="1"/>
    </xf>
    <xf numFmtId="0" fontId="5" fillId="0" borderId="17" xfId="54" applyFont="1" applyBorder="1" applyAlignment="1" applyProtection="1">
      <alignment horizontal="centerContinuous" vertical="center"/>
      <protection hidden="1"/>
    </xf>
    <xf numFmtId="0" fontId="0" fillId="0" borderId="11" xfId="54" applyFont="1" applyBorder="1" applyAlignment="1" applyProtection="1">
      <alignment vertical="center"/>
      <protection hidden="1"/>
    </xf>
    <xf numFmtId="0" fontId="0" fillId="0" borderId="12" xfId="54" applyFont="1" applyBorder="1" applyAlignment="1" applyProtection="1">
      <alignment vertical="center"/>
      <protection hidden="1"/>
    </xf>
    <xf numFmtId="0" fontId="5" fillId="0" borderId="0" xfId="54" applyFont="1" applyBorder="1" applyAlignment="1" applyProtection="1">
      <alignment horizontal="centerContinuous" vertical="top"/>
      <protection hidden="1"/>
    </xf>
    <xf numFmtId="0" fontId="0" fillId="0" borderId="12" xfId="54" applyFont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0" fontId="6" fillId="0" borderId="0" xfId="54" applyFont="1" applyBorder="1" applyAlignment="1" applyProtection="1">
      <alignment horizontal="center" vertical="center"/>
      <protection hidden="1"/>
    </xf>
    <xf numFmtId="0" fontId="10" fillId="0" borderId="21" xfId="55" applyFont="1" applyBorder="1" applyAlignment="1" applyProtection="1">
      <alignment horizontal="center" vertical="center"/>
      <protection hidden="1"/>
    </xf>
    <xf numFmtId="0" fontId="5" fillId="0" borderId="17" xfId="54" applyFont="1" applyBorder="1" applyAlignment="1" applyProtection="1">
      <alignment horizontal="centerContinuous" vertical="top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/>
      <protection hidden="1"/>
    </xf>
    <xf numFmtId="0" fontId="10" fillId="0" borderId="11" xfId="55" applyFont="1" applyBorder="1" applyAlignment="1" applyProtection="1">
      <alignment horizontal="center" vertical="center"/>
      <protection hidden="1"/>
    </xf>
    <xf numFmtId="0" fontId="5" fillId="0" borderId="23" xfId="54" applyFont="1" applyBorder="1" applyAlignment="1" applyProtection="1">
      <alignment horizontal="centerContinuous" vertical="top"/>
      <protection hidden="1"/>
    </xf>
    <xf numFmtId="0" fontId="0" fillId="0" borderId="24" xfId="54" applyFont="1" applyBorder="1" applyProtection="1">
      <alignment/>
      <protection hidden="1"/>
    </xf>
    <xf numFmtId="0" fontId="0" fillId="0" borderId="25" xfId="54" applyFont="1" applyBorder="1" applyProtection="1">
      <alignment/>
      <protection hidden="1"/>
    </xf>
    <xf numFmtId="0" fontId="0" fillId="0" borderId="0" xfId="54" applyFont="1" applyBorder="1" applyAlignment="1" applyProtection="1">
      <alignment horizontal="center"/>
      <protection hidden="1"/>
    </xf>
    <xf numFmtId="0" fontId="0" fillId="0" borderId="26" xfId="54" applyFont="1" applyBorder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2" fillId="0" borderId="10" xfId="54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53" applyFont="1" applyFill="1" applyBorder="1" applyAlignment="1" applyProtection="1">
      <alignment horizontal="centerContinuous" vertical="center"/>
      <protection hidden="1"/>
    </xf>
    <xf numFmtId="0" fontId="12" fillId="33" borderId="14" xfId="0" applyFont="1" applyFill="1" applyBorder="1" applyAlignment="1" applyProtection="1">
      <alignment horizontal="centerContinuous" vertical="center"/>
      <protection hidden="1"/>
    </xf>
    <xf numFmtId="0" fontId="12" fillId="0" borderId="17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0" xfId="55" applyFont="1" applyBorder="1" applyAlignment="1" applyProtection="1">
      <alignment vertical="center"/>
      <protection hidden="1"/>
    </xf>
    <xf numFmtId="0" fontId="12" fillId="0" borderId="17" xfId="54" applyFont="1" applyBorder="1" applyAlignment="1" applyProtection="1">
      <alignment horizontal="centerContinuous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2" fillId="0" borderId="24" xfId="54" applyFont="1" applyBorder="1" applyProtection="1">
      <alignment/>
      <protection hidden="1"/>
    </xf>
    <xf numFmtId="0" fontId="12" fillId="0" borderId="10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Continuous"/>
      <protection hidden="1"/>
    </xf>
    <xf numFmtId="177" fontId="14" fillId="0" borderId="0" xfId="0" applyNumberFormat="1" applyFont="1" applyBorder="1" applyAlignment="1" applyProtection="1">
      <alignment horizontal="centerContinuous" vertical="center"/>
      <protection hidden="1"/>
    </xf>
    <xf numFmtId="0" fontId="15" fillId="0" borderId="0" xfId="52" applyFont="1" applyBorder="1" applyAlignment="1" applyProtection="1">
      <alignment horizontal="left" vertical="center"/>
      <protection hidden="1"/>
    </xf>
    <xf numFmtId="0" fontId="15" fillId="0" borderId="10" xfId="52" applyFont="1" applyBorder="1" applyAlignment="1" applyProtection="1">
      <alignment horizontal="left" vertical="center"/>
      <protection hidden="1"/>
    </xf>
    <xf numFmtId="0" fontId="16" fillId="0" borderId="0" xfId="53" applyFont="1" applyBorder="1" applyAlignment="1" applyProtection="1">
      <alignment horizontal="center" vertical="center"/>
      <protection hidden="1"/>
    </xf>
    <xf numFmtId="0" fontId="12" fillId="0" borderId="0" xfId="54" applyFont="1" applyBorder="1" applyAlignment="1" applyProtection="1">
      <alignment horizontal="centerContinuous" vertical="top"/>
      <protection hidden="1"/>
    </xf>
    <xf numFmtId="0" fontId="12" fillId="0" borderId="0" xfId="54" applyFont="1" applyBorder="1" applyAlignment="1" applyProtection="1">
      <alignment vertical="center"/>
      <protection hidden="1"/>
    </xf>
    <xf numFmtId="0" fontId="12" fillId="0" borderId="17" xfId="54" applyFont="1" applyBorder="1" applyAlignment="1" applyProtection="1">
      <alignment horizontal="centerContinuous" vertical="top"/>
      <protection hidden="1"/>
    </xf>
    <xf numFmtId="49" fontId="0" fillId="36" borderId="0" xfId="0" applyNumberFormat="1" applyFill="1" applyAlignment="1" applyProtection="1">
      <alignment horizontal="center"/>
      <protection locked="0"/>
    </xf>
    <xf numFmtId="0" fontId="9" fillId="0" borderId="0" xfId="53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0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12" fillId="0" borderId="0" xfId="54" applyFont="1" applyFill="1" applyBorder="1" applyAlignment="1" applyProtection="1">
      <alignment horizontal="left" vertical="center"/>
      <protection hidden="1"/>
    </xf>
    <xf numFmtId="14" fontId="4" fillId="0" borderId="0" xfId="53" applyNumberFormat="1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zoomScalePageLayoutView="0" workbookViewId="0" topLeftCell="AE1">
      <selection activeCell="M1" sqref="M1:M16384"/>
    </sheetView>
  </sheetViews>
  <sheetFormatPr defaultColWidth="11.421875" defaultRowHeight="12.75"/>
  <cols>
    <col min="7" max="11" width="0" style="0" hidden="1" customWidth="1"/>
    <col min="13" max="13" width="0" style="0" hidden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L1" t="s">
        <v>50</v>
      </c>
      <c r="AM1" t="s">
        <v>51</v>
      </c>
    </row>
    <row r="2" spans="1:35" ht="12.75">
      <c r="A2">
        <v>1</v>
      </c>
      <c r="B2">
        <v>0</v>
      </c>
      <c r="C2">
        <v>7640066</v>
      </c>
      <c r="D2">
        <v>956</v>
      </c>
      <c r="E2" t="s">
        <v>57</v>
      </c>
      <c r="F2" t="s">
        <v>58</v>
      </c>
      <c r="H2">
        <v>518</v>
      </c>
      <c r="I2" t="s">
        <v>36</v>
      </c>
      <c r="J2">
        <v>9760018</v>
      </c>
      <c r="K2" t="s">
        <v>59</v>
      </c>
      <c r="L2">
        <v>1</v>
      </c>
      <c r="M2">
        <v>5020606</v>
      </c>
      <c r="N2">
        <v>952</v>
      </c>
      <c r="O2" t="s">
        <v>60</v>
      </c>
      <c r="P2" t="s">
        <v>61</v>
      </c>
      <c r="R2">
        <v>500</v>
      </c>
      <c r="S2" t="s">
        <v>36</v>
      </c>
      <c r="T2">
        <v>9500012</v>
      </c>
      <c r="U2" t="s">
        <v>62</v>
      </c>
      <c r="V2">
        <v>0</v>
      </c>
      <c r="AD2" t="s">
        <v>54</v>
      </c>
      <c r="AE2" t="s">
        <v>55</v>
      </c>
      <c r="AF2">
        <v>12</v>
      </c>
      <c r="AG2" s="17">
        <v>0.625</v>
      </c>
      <c r="AH2" s="1">
        <v>43114</v>
      </c>
      <c r="AI2">
        <v>-6487</v>
      </c>
    </row>
    <row r="3" spans="1:35" ht="12.75">
      <c r="A3">
        <v>2</v>
      </c>
      <c r="B3">
        <v>0</v>
      </c>
      <c r="C3">
        <v>2719245</v>
      </c>
      <c r="D3">
        <v>953</v>
      </c>
      <c r="E3" t="s">
        <v>63</v>
      </c>
      <c r="F3" t="s">
        <v>64</v>
      </c>
      <c r="H3">
        <v>503</v>
      </c>
      <c r="I3" t="s">
        <v>36</v>
      </c>
      <c r="J3">
        <v>9270187</v>
      </c>
      <c r="K3" t="s">
        <v>65</v>
      </c>
      <c r="L3">
        <v>0</v>
      </c>
      <c r="M3">
        <v>1425283</v>
      </c>
      <c r="N3">
        <v>958</v>
      </c>
      <c r="O3" t="s">
        <v>66</v>
      </c>
      <c r="P3" t="s">
        <v>67</v>
      </c>
      <c r="R3">
        <v>598</v>
      </c>
      <c r="S3" t="s">
        <v>36</v>
      </c>
      <c r="T3">
        <v>9140235</v>
      </c>
      <c r="U3" t="s">
        <v>68</v>
      </c>
      <c r="V3">
        <v>1</v>
      </c>
      <c r="AD3" t="s">
        <v>54</v>
      </c>
      <c r="AE3" t="s">
        <v>55</v>
      </c>
      <c r="AF3">
        <v>13</v>
      </c>
      <c r="AG3" s="17">
        <v>0.625</v>
      </c>
      <c r="AH3" s="1">
        <v>43114</v>
      </c>
      <c r="AI3">
        <v>-6488</v>
      </c>
    </row>
    <row r="4" spans="1:35" ht="12.75">
      <c r="A4">
        <v>3</v>
      </c>
      <c r="B4">
        <v>0</v>
      </c>
      <c r="C4">
        <v>7640066</v>
      </c>
      <c r="D4">
        <v>956</v>
      </c>
      <c r="E4" t="s">
        <v>57</v>
      </c>
      <c r="F4" t="s">
        <v>58</v>
      </c>
      <c r="H4">
        <v>518</v>
      </c>
      <c r="I4" t="s">
        <v>36</v>
      </c>
      <c r="J4">
        <v>9760018</v>
      </c>
      <c r="K4" t="s">
        <v>59</v>
      </c>
      <c r="L4">
        <v>0</v>
      </c>
      <c r="M4">
        <v>1425283</v>
      </c>
      <c r="N4">
        <v>958</v>
      </c>
      <c r="O4" t="s">
        <v>66</v>
      </c>
      <c r="P4" t="s">
        <v>67</v>
      </c>
      <c r="R4">
        <v>598</v>
      </c>
      <c r="S4" t="s">
        <v>36</v>
      </c>
      <c r="T4">
        <v>9140235</v>
      </c>
      <c r="U4" t="s">
        <v>68</v>
      </c>
      <c r="V4">
        <v>1</v>
      </c>
      <c r="AD4" t="s">
        <v>54</v>
      </c>
      <c r="AE4" t="s">
        <v>55</v>
      </c>
      <c r="AF4">
        <v>9</v>
      </c>
      <c r="AG4" s="17">
        <v>0.7083333333333334</v>
      </c>
      <c r="AH4" s="1">
        <v>43114</v>
      </c>
      <c r="AI4">
        <v>-6495</v>
      </c>
    </row>
    <row r="5" spans="1:35" ht="12.75">
      <c r="A5">
        <v>4</v>
      </c>
      <c r="B5">
        <v>0</v>
      </c>
      <c r="C5">
        <v>5020606</v>
      </c>
      <c r="D5">
        <v>952</v>
      </c>
      <c r="E5" t="s">
        <v>60</v>
      </c>
      <c r="F5" t="s">
        <v>61</v>
      </c>
      <c r="H5">
        <v>500</v>
      </c>
      <c r="I5" t="s">
        <v>36</v>
      </c>
      <c r="J5">
        <v>9500012</v>
      </c>
      <c r="K5" t="s">
        <v>62</v>
      </c>
      <c r="L5">
        <v>0</v>
      </c>
      <c r="M5">
        <v>2719245</v>
      </c>
      <c r="N5">
        <v>953</v>
      </c>
      <c r="O5" t="s">
        <v>63</v>
      </c>
      <c r="P5" t="s">
        <v>64</v>
      </c>
      <c r="R5">
        <v>503</v>
      </c>
      <c r="S5" t="s">
        <v>36</v>
      </c>
      <c r="T5">
        <v>9270187</v>
      </c>
      <c r="U5" t="s">
        <v>65</v>
      </c>
      <c r="V5">
        <v>1</v>
      </c>
      <c r="AD5" t="s">
        <v>54</v>
      </c>
      <c r="AE5" t="s">
        <v>55</v>
      </c>
      <c r="AF5">
        <v>9</v>
      </c>
      <c r="AG5" s="17">
        <v>0.6875</v>
      </c>
      <c r="AH5" s="1">
        <v>43114</v>
      </c>
      <c r="AI5">
        <v>-6496</v>
      </c>
    </row>
    <row r="6" spans="1:35" ht="12.75">
      <c r="A6">
        <v>5</v>
      </c>
      <c r="B6">
        <v>0</v>
      </c>
      <c r="D6">
        <v>0</v>
      </c>
      <c r="E6" t="s">
        <v>52</v>
      </c>
      <c r="H6">
        <v>0</v>
      </c>
      <c r="J6">
        <v>0</v>
      </c>
      <c r="K6" t="s">
        <v>53</v>
      </c>
      <c r="L6">
        <v>0</v>
      </c>
      <c r="M6">
        <v>5017234</v>
      </c>
      <c r="N6">
        <v>957</v>
      </c>
      <c r="O6" t="s">
        <v>69</v>
      </c>
      <c r="P6" t="s">
        <v>70</v>
      </c>
      <c r="R6">
        <v>512</v>
      </c>
      <c r="S6" t="s">
        <v>36</v>
      </c>
      <c r="T6">
        <v>9500143</v>
      </c>
      <c r="U6" t="s">
        <v>71</v>
      </c>
      <c r="V6">
        <v>1</v>
      </c>
      <c r="AD6" t="s">
        <v>54</v>
      </c>
      <c r="AE6" t="s">
        <v>55</v>
      </c>
      <c r="AF6">
        <v>0</v>
      </c>
      <c r="AG6" s="17" t="s">
        <v>36</v>
      </c>
      <c r="AH6" s="1">
        <v>2</v>
      </c>
      <c r="AI6">
        <v>-6489</v>
      </c>
    </row>
    <row r="7" spans="1:35" ht="12.75">
      <c r="A7">
        <v>6</v>
      </c>
      <c r="B7">
        <v>0</v>
      </c>
      <c r="C7">
        <v>6112541</v>
      </c>
      <c r="D7">
        <v>960</v>
      </c>
      <c r="E7" t="s">
        <v>72</v>
      </c>
      <c r="F7" t="s">
        <v>73</v>
      </c>
      <c r="H7">
        <v>500</v>
      </c>
      <c r="I7" t="s">
        <v>36</v>
      </c>
      <c r="J7">
        <v>9610011</v>
      </c>
      <c r="K7" t="s">
        <v>74</v>
      </c>
      <c r="L7">
        <v>1</v>
      </c>
      <c r="N7">
        <v>0</v>
      </c>
      <c r="O7" t="s">
        <v>52</v>
      </c>
      <c r="R7">
        <v>0</v>
      </c>
      <c r="T7">
        <v>0</v>
      </c>
      <c r="U7" t="s">
        <v>53</v>
      </c>
      <c r="V7">
        <v>0</v>
      </c>
      <c r="AD7" t="s">
        <v>54</v>
      </c>
      <c r="AE7" t="s">
        <v>55</v>
      </c>
      <c r="AF7">
        <v>0</v>
      </c>
      <c r="AG7" s="17" t="s">
        <v>36</v>
      </c>
      <c r="AH7" s="1">
        <v>2</v>
      </c>
      <c r="AI7">
        <v>-6490</v>
      </c>
    </row>
    <row r="8" spans="1:35" ht="12.75">
      <c r="A8">
        <v>7</v>
      </c>
      <c r="B8">
        <v>0</v>
      </c>
      <c r="C8">
        <v>5017234</v>
      </c>
      <c r="D8">
        <v>957</v>
      </c>
      <c r="E8" t="s">
        <v>69</v>
      </c>
      <c r="F8" t="s">
        <v>70</v>
      </c>
      <c r="H8">
        <v>512</v>
      </c>
      <c r="I8" t="s">
        <v>36</v>
      </c>
      <c r="J8">
        <v>9500143</v>
      </c>
      <c r="K8" t="s">
        <v>71</v>
      </c>
      <c r="L8">
        <v>1</v>
      </c>
      <c r="M8">
        <v>6112541</v>
      </c>
      <c r="N8">
        <v>960</v>
      </c>
      <c r="O8" t="s">
        <v>72</v>
      </c>
      <c r="P8" t="s">
        <v>73</v>
      </c>
      <c r="R8">
        <v>500</v>
      </c>
      <c r="S8" t="s">
        <v>36</v>
      </c>
      <c r="T8">
        <v>9610011</v>
      </c>
      <c r="U8" t="s">
        <v>74</v>
      </c>
      <c r="V8">
        <v>0</v>
      </c>
      <c r="AD8" t="s">
        <v>54</v>
      </c>
      <c r="AE8" t="s">
        <v>55</v>
      </c>
      <c r="AF8">
        <v>14</v>
      </c>
      <c r="AG8" s="17">
        <v>0.625</v>
      </c>
      <c r="AH8" s="1">
        <v>43114</v>
      </c>
      <c r="AI8">
        <v>-6497</v>
      </c>
    </row>
    <row r="9" spans="1:35" ht="12.75">
      <c r="A9">
        <v>8</v>
      </c>
      <c r="B9">
        <v>0</v>
      </c>
      <c r="D9">
        <v>0</v>
      </c>
      <c r="E9" t="s">
        <v>52</v>
      </c>
      <c r="H9">
        <v>0</v>
      </c>
      <c r="J9">
        <v>0</v>
      </c>
      <c r="K9" t="s">
        <v>53</v>
      </c>
      <c r="L9">
        <v>0</v>
      </c>
      <c r="N9">
        <v>0</v>
      </c>
      <c r="O9" t="s">
        <v>52</v>
      </c>
      <c r="R9">
        <v>0</v>
      </c>
      <c r="T9">
        <v>0</v>
      </c>
      <c r="U9" t="s">
        <v>53</v>
      </c>
      <c r="V9">
        <v>0</v>
      </c>
      <c r="AD9" t="s">
        <v>54</v>
      </c>
      <c r="AE9" t="s">
        <v>55</v>
      </c>
      <c r="AF9">
        <v>0</v>
      </c>
      <c r="AG9" s="17" t="s">
        <v>36</v>
      </c>
      <c r="AH9" s="1">
        <v>2</v>
      </c>
      <c r="AI9">
        <v>-6498</v>
      </c>
    </row>
    <row r="10" spans="1:35" ht="12.75">
      <c r="A10">
        <v>9</v>
      </c>
      <c r="B10">
        <v>0</v>
      </c>
      <c r="C10">
        <v>6112017</v>
      </c>
      <c r="D10">
        <v>959</v>
      </c>
      <c r="E10" t="s">
        <v>75</v>
      </c>
      <c r="F10" t="s">
        <v>76</v>
      </c>
      <c r="H10">
        <v>519</v>
      </c>
      <c r="I10" t="s">
        <v>36</v>
      </c>
      <c r="J10">
        <v>9610011</v>
      </c>
      <c r="K10" t="s">
        <v>74</v>
      </c>
      <c r="L10">
        <v>1</v>
      </c>
      <c r="N10">
        <v>0</v>
      </c>
      <c r="O10" t="s">
        <v>52</v>
      </c>
      <c r="R10">
        <v>0</v>
      </c>
      <c r="T10">
        <v>0</v>
      </c>
      <c r="U10" t="s">
        <v>53</v>
      </c>
      <c r="V10">
        <v>0</v>
      </c>
      <c r="AD10" t="s">
        <v>54</v>
      </c>
      <c r="AE10" t="s">
        <v>55</v>
      </c>
      <c r="AF10">
        <v>5</v>
      </c>
      <c r="AG10" s="17">
        <v>0.6041666666666666</v>
      </c>
      <c r="AH10" s="1">
        <v>43114</v>
      </c>
      <c r="AI10">
        <v>-6491</v>
      </c>
    </row>
    <row r="11" spans="1:35" ht="12.75">
      <c r="A11">
        <v>10</v>
      </c>
      <c r="B11">
        <v>0</v>
      </c>
      <c r="C11">
        <v>6111345</v>
      </c>
      <c r="D11">
        <v>955</v>
      </c>
      <c r="E11" t="s">
        <v>77</v>
      </c>
      <c r="F11" t="s">
        <v>78</v>
      </c>
      <c r="H11">
        <v>500</v>
      </c>
      <c r="I11" t="s">
        <v>36</v>
      </c>
      <c r="J11">
        <v>9610119</v>
      </c>
      <c r="K11" t="s">
        <v>79</v>
      </c>
      <c r="L11">
        <v>0</v>
      </c>
      <c r="M11">
        <v>6112397</v>
      </c>
      <c r="N11">
        <v>951</v>
      </c>
      <c r="O11" t="s">
        <v>80</v>
      </c>
      <c r="P11" t="s">
        <v>81</v>
      </c>
      <c r="R11">
        <v>500</v>
      </c>
      <c r="S11" t="s">
        <v>36</v>
      </c>
      <c r="T11">
        <v>9610009</v>
      </c>
      <c r="U11" t="s">
        <v>82</v>
      </c>
      <c r="V11">
        <v>1</v>
      </c>
      <c r="AD11" t="s">
        <v>54</v>
      </c>
      <c r="AE11" t="s">
        <v>55</v>
      </c>
      <c r="AF11">
        <v>6</v>
      </c>
      <c r="AG11" s="17">
        <v>0.6041666666666666</v>
      </c>
      <c r="AH11" s="1">
        <v>43114</v>
      </c>
      <c r="AI11">
        <v>-6492</v>
      </c>
    </row>
    <row r="12" spans="1:35" ht="12.75">
      <c r="A12">
        <v>11</v>
      </c>
      <c r="B12">
        <v>0</v>
      </c>
      <c r="C12">
        <v>6112017</v>
      </c>
      <c r="D12">
        <v>959</v>
      </c>
      <c r="E12" t="s">
        <v>75</v>
      </c>
      <c r="F12" t="s">
        <v>76</v>
      </c>
      <c r="H12">
        <v>519</v>
      </c>
      <c r="I12" t="s">
        <v>36</v>
      </c>
      <c r="J12">
        <v>9610011</v>
      </c>
      <c r="K12" t="s">
        <v>74</v>
      </c>
      <c r="L12">
        <v>0</v>
      </c>
      <c r="M12">
        <v>6112397</v>
      </c>
      <c r="N12">
        <v>951</v>
      </c>
      <c r="O12" t="s">
        <v>80</v>
      </c>
      <c r="P12" t="s">
        <v>81</v>
      </c>
      <c r="R12">
        <v>500</v>
      </c>
      <c r="S12" t="s">
        <v>36</v>
      </c>
      <c r="T12">
        <v>9610009</v>
      </c>
      <c r="U12" t="s">
        <v>82</v>
      </c>
      <c r="V12">
        <v>1</v>
      </c>
      <c r="AD12" t="s">
        <v>54</v>
      </c>
      <c r="AE12" t="s">
        <v>55</v>
      </c>
      <c r="AF12">
        <v>13</v>
      </c>
      <c r="AG12" s="17">
        <v>0.6666666666666666</v>
      </c>
      <c r="AH12" s="1">
        <v>43114</v>
      </c>
      <c r="AI12">
        <v>-6499</v>
      </c>
    </row>
    <row r="13" spans="1:35" ht="12.75">
      <c r="A13">
        <v>12</v>
      </c>
      <c r="B13">
        <v>0</v>
      </c>
      <c r="D13">
        <v>0</v>
      </c>
      <c r="E13" t="s">
        <v>52</v>
      </c>
      <c r="H13">
        <v>0</v>
      </c>
      <c r="J13">
        <v>0</v>
      </c>
      <c r="K13" t="s">
        <v>53</v>
      </c>
      <c r="L13">
        <v>0</v>
      </c>
      <c r="M13">
        <v>6111345</v>
      </c>
      <c r="N13">
        <v>955</v>
      </c>
      <c r="O13" t="s">
        <v>77</v>
      </c>
      <c r="P13" t="s">
        <v>78</v>
      </c>
      <c r="R13">
        <v>500</v>
      </c>
      <c r="S13" t="s">
        <v>36</v>
      </c>
      <c r="T13">
        <v>9610119</v>
      </c>
      <c r="U13" t="s">
        <v>79</v>
      </c>
      <c r="V13">
        <v>1</v>
      </c>
      <c r="AD13" t="s">
        <v>54</v>
      </c>
      <c r="AE13" t="s">
        <v>55</v>
      </c>
      <c r="AF13">
        <v>14</v>
      </c>
      <c r="AG13" s="17">
        <v>0.6666666666666666</v>
      </c>
      <c r="AH13" s="1">
        <v>43114</v>
      </c>
      <c r="AI13">
        <v>-6500</v>
      </c>
    </row>
    <row r="14" spans="1:35" ht="12.75">
      <c r="A14">
        <v>13</v>
      </c>
      <c r="B14">
        <v>0</v>
      </c>
      <c r="D14">
        <v>0</v>
      </c>
      <c r="E14" t="s">
        <v>52</v>
      </c>
      <c r="H14">
        <v>0</v>
      </c>
      <c r="J14">
        <v>0</v>
      </c>
      <c r="K14" t="s">
        <v>53</v>
      </c>
      <c r="L14">
        <v>0</v>
      </c>
      <c r="N14">
        <v>0</v>
      </c>
      <c r="O14" t="s">
        <v>52</v>
      </c>
      <c r="R14">
        <v>0</v>
      </c>
      <c r="T14">
        <v>0</v>
      </c>
      <c r="U14" t="s">
        <v>53</v>
      </c>
      <c r="V14">
        <v>0</v>
      </c>
      <c r="AD14" t="s">
        <v>54</v>
      </c>
      <c r="AE14" t="s">
        <v>55</v>
      </c>
      <c r="AF14">
        <v>0</v>
      </c>
      <c r="AG14" t="s">
        <v>36</v>
      </c>
      <c r="AH14" s="1">
        <v>2</v>
      </c>
      <c r="AI14">
        <v>-6493</v>
      </c>
    </row>
    <row r="15" spans="1:35" ht="12.75">
      <c r="A15">
        <v>14</v>
      </c>
      <c r="B15">
        <v>0</v>
      </c>
      <c r="D15">
        <v>0</v>
      </c>
      <c r="E15" t="s">
        <v>52</v>
      </c>
      <c r="H15">
        <v>0</v>
      </c>
      <c r="J15">
        <v>0</v>
      </c>
      <c r="K15" t="s">
        <v>53</v>
      </c>
      <c r="L15">
        <v>0</v>
      </c>
      <c r="N15">
        <v>0</v>
      </c>
      <c r="O15" t="s">
        <v>52</v>
      </c>
      <c r="R15">
        <v>0</v>
      </c>
      <c r="T15">
        <v>0</v>
      </c>
      <c r="U15" t="s">
        <v>53</v>
      </c>
      <c r="V15">
        <v>0</v>
      </c>
      <c r="AD15" t="s">
        <v>54</v>
      </c>
      <c r="AE15" t="s">
        <v>55</v>
      </c>
      <c r="AF15">
        <v>0</v>
      </c>
      <c r="AG15" t="s">
        <v>36</v>
      </c>
      <c r="AH15" s="1">
        <v>2</v>
      </c>
      <c r="AI15">
        <v>-6494</v>
      </c>
    </row>
    <row r="16" spans="1:35" ht="12.75">
      <c r="A16">
        <v>15</v>
      </c>
      <c r="B16">
        <v>0</v>
      </c>
      <c r="D16">
        <v>0</v>
      </c>
      <c r="E16" t="s">
        <v>52</v>
      </c>
      <c r="H16">
        <v>0</v>
      </c>
      <c r="J16">
        <v>0</v>
      </c>
      <c r="K16" t="s">
        <v>53</v>
      </c>
      <c r="L16">
        <v>0</v>
      </c>
      <c r="N16">
        <v>0</v>
      </c>
      <c r="O16" t="s">
        <v>52</v>
      </c>
      <c r="R16">
        <v>0</v>
      </c>
      <c r="T16">
        <v>0</v>
      </c>
      <c r="U16" t="s">
        <v>53</v>
      </c>
      <c r="V16">
        <v>0</v>
      </c>
      <c r="AD16" t="s">
        <v>54</v>
      </c>
      <c r="AE16" t="s">
        <v>55</v>
      </c>
      <c r="AF16">
        <v>0</v>
      </c>
      <c r="AG16" t="s">
        <v>36</v>
      </c>
      <c r="AH16" s="1">
        <v>2</v>
      </c>
      <c r="AI16">
        <v>-6501</v>
      </c>
    </row>
    <row r="17" spans="1:35" ht="12.75">
      <c r="A17">
        <v>16</v>
      </c>
      <c r="B17">
        <v>0</v>
      </c>
      <c r="D17">
        <v>0</v>
      </c>
      <c r="E17" t="s">
        <v>52</v>
      </c>
      <c r="H17">
        <v>0</v>
      </c>
      <c r="J17">
        <v>0</v>
      </c>
      <c r="K17" t="s">
        <v>53</v>
      </c>
      <c r="L17">
        <v>0</v>
      </c>
      <c r="N17">
        <v>0</v>
      </c>
      <c r="O17" t="s">
        <v>52</v>
      </c>
      <c r="R17">
        <v>0</v>
      </c>
      <c r="T17">
        <v>0</v>
      </c>
      <c r="U17" t="s">
        <v>53</v>
      </c>
      <c r="V17">
        <v>0</v>
      </c>
      <c r="AD17" t="s">
        <v>54</v>
      </c>
      <c r="AE17" t="s">
        <v>55</v>
      </c>
      <c r="AF17">
        <v>0</v>
      </c>
      <c r="AG17" s="17" t="s">
        <v>36</v>
      </c>
      <c r="AH17" s="1">
        <v>2</v>
      </c>
      <c r="AI17">
        <v>-6502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49</v>
      </c>
    </row>
    <row r="2" spans="1:2" ht="12.75">
      <c r="A2" t="s">
        <v>48</v>
      </c>
      <c r="B2" s="89" t="s">
        <v>56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0"/>
  <sheetViews>
    <sheetView showGridLines="0" tabSelected="1" zoomScale="80" zoomScaleNormal="80" zoomScalePageLayoutView="0" workbookViewId="0" topLeftCell="A1">
      <selection activeCell="D4" sqref="D4"/>
    </sheetView>
  </sheetViews>
  <sheetFormatPr defaultColWidth="11.421875" defaultRowHeight="12.75"/>
  <cols>
    <col min="1" max="13" width="3.7109375" style="22" customWidth="1"/>
    <col min="14" max="14" width="3.7109375" style="71" customWidth="1"/>
    <col min="15" max="16" width="3.7109375" style="22" customWidth="1"/>
    <col min="17" max="17" width="3.7109375" style="71" customWidth="1"/>
    <col min="18" max="22" width="3.7109375" style="22" customWidth="1"/>
    <col min="23" max="23" width="3.7109375" style="71" customWidth="1"/>
    <col min="24" max="25" width="3.7109375" style="22" customWidth="1"/>
    <col min="26" max="26" width="3.7109375" style="71" customWidth="1"/>
    <col min="27" max="30" width="3.7109375" style="22" customWidth="1"/>
    <col min="31" max="31" width="3.7109375" style="71" customWidth="1"/>
    <col min="32" max="33" width="3.7109375" style="22" customWidth="1"/>
    <col min="34" max="34" width="3.7109375" style="71" customWidth="1"/>
    <col min="35" max="46" width="3.7109375" style="22" customWidth="1"/>
    <col min="47" max="16384" width="11.421875" style="22" customWidth="1"/>
  </cols>
  <sheetData>
    <row r="1" spans="1:7" ht="15">
      <c r="A1" s="21" t="str">
        <f>CONCATENATE("EPREUVE : ",'Liste des parties'!$AD$2)</f>
        <v>EPREUVE : TOP Normandie Détection</v>
      </c>
      <c r="B1" s="15"/>
      <c r="C1" s="12"/>
      <c r="D1" s="13"/>
      <c r="E1" s="13"/>
      <c r="F1" s="13"/>
      <c r="G1" s="13"/>
    </row>
    <row r="2" spans="1:46" ht="15">
      <c r="A2" s="23" t="str">
        <f>CONCATENATE("TABLEAU : ",'Liste des parties'!$AE$2)</f>
        <v>TABLEAU : F 2009</v>
      </c>
      <c r="B2" s="15"/>
      <c r="C2" s="24"/>
      <c r="D2" s="14"/>
      <c r="E2" s="14"/>
      <c r="F2" s="14"/>
      <c r="G2" s="14"/>
      <c r="H2" s="15"/>
      <c r="I2" s="16"/>
      <c r="J2" s="16"/>
      <c r="K2" s="16"/>
      <c r="L2" s="16"/>
      <c r="M2" s="16"/>
      <c r="N2" s="72"/>
      <c r="O2" s="25"/>
      <c r="P2" s="25"/>
      <c r="Q2" s="81"/>
      <c r="R2" s="25"/>
      <c r="S2" s="25"/>
      <c r="T2" s="25"/>
      <c r="U2" s="25"/>
      <c r="V2" s="25"/>
      <c r="W2" s="81"/>
      <c r="X2" s="25"/>
      <c r="Y2" s="25"/>
      <c r="Z2" s="81"/>
      <c r="AA2" s="25"/>
      <c r="AB2" s="25"/>
      <c r="AC2" s="25"/>
      <c r="AD2" s="25"/>
      <c r="AE2" s="81"/>
      <c r="AF2" s="25"/>
      <c r="AG2" s="25"/>
      <c r="AH2" s="81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1:13" ht="15">
      <c r="A3" s="26" t="s">
        <v>48</v>
      </c>
      <c r="B3" s="11"/>
      <c r="C3" s="12"/>
      <c r="D3" s="96">
        <v>43478</v>
      </c>
      <c r="E3" s="96"/>
      <c r="F3" s="96"/>
      <c r="G3" s="96"/>
      <c r="H3" s="96"/>
      <c r="I3" s="96"/>
      <c r="J3" s="96"/>
      <c r="K3" s="96"/>
      <c r="L3" s="96"/>
      <c r="M3" s="96"/>
    </row>
    <row r="5" spans="1:46" ht="15">
      <c r="A5" s="27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73"/>
      <c r="O5" s="28"/>
      <c r="P5" s="28"/>
      <c r="Q5" s="73"/>
      <c r="R5" s="28"/>
      <c r="S5" s="28"/>
      <c r="T5" s="28"/>
      <c r="U5" s="28"/>
      <c r="V5" s="28"/>
      <c r="W5" s="73"/>
      <c r="X5" s="28"/>
      <c r="Y5" s="28"/>
      <c r="Z5" s="73"/>
      <c r="AA5" s="28"/>
      <c r="AB5" s="28"/>
      <c r="AC5" s="28"/>
      <c r="AD5" s="28"/>
      <c r="AE5" s="73"/>
      <c r="AF5" s="28"/>
      <c r="AG5" s="28"/>
      <c r="AH5" s="73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9"/>
    </row>
    <row r="6" spans="1:46" ht="1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74"/>
      <c r="O6" s="31"/>
      <c r="P6" s="31"/>
      <c r="Q6" s="74"/>
      <c r="R6" s="31"/>
      <c r="S6" s="31"/>
      <c r="T6" s="31"/>
      <c r="U6" s="31"/>
      <c r="V6" s="31"/>
      <c r="W6" s="74"/>
      <c r="X6" s="31"/>
      <c r="Y6" s="31"/>
      <c r="Z6" s="74"/>
      <c r="AA6" s="31"/>
      <c r="AB6" s="31"/>
      <c r="AC6" s="31"/>
      <c r="AD6" s="31"/>
      <c r="AE6" s="74"/>
      <c r="AF6" s="31"/>
      <c r="AG6" s="31"/>
      <c r="AH6" s="74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2"/>
    </row>
    <row r="7" spans="1:46" ht="1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75"/>
      <c r="O7" s="34"/>
      <c r="P7" s="34"/>
      <c r="Q7" s="75"/>
      <c r="R7" s="34"/>
      <c r="S7" s="18">
        <v>1</v>
      </c>
      <c r="T7" s="35">
        <f>IF(VLOOKUP(T9,NP,4,FALSE)=0,"",VLOOKUP(T9,NP,4,FALSE))</f>
        <v>956</v>
      </c>
      <c r="U7" s="36" t="str">
        <f>IF(T7="","",CONCATENATE(VLOOKUP(T9,NP,5,FALSE),"  ",VLOOKUP(T9,NP,6,FALSE)))</f>
        <v>OUCHEN  Lina</v>
      </c>
      <c r="V7" s="36"/>
      <c r="W7" s="70"/>
      <c r="X7" s="36"/>
      <c r="Y7" s="36"/>
      <c r="Z7" s="70"/>
      <c r="AA7" s="36"/>
      <c r="AB7" s="34"/>
      <c r="AC7" s="34"/>
      <c r="AD7" s="34"/>
      <c r="AE7" s="75"/>
      <c r="AF7" s="34"/>
      <c r="AG7" s="34"/>
      <c r="AH7" s="75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7"/>
    </row>
    <row r="8" spans="1:46" ht="1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8"/>
      <c r="M8" s="38"/>
      <c r="N8" s="76"/>
      <c r="O8" s="38"/>
      <c r="P8" s="38"/>
      <c r="Q8" s="76"/>
      <c r="R8" s="38"/>
      <c r="S8" s="39"/>
      <c r="T8" s="40"/>
      <c r="U8" s="41" t="str">
        <f>IF(T7="","",CONCATENATE(VLOOKUP(T9,NP,8,FALSE)," pts - ",VLOOKUP(T9,NP,11,FALSE)))</f>
        <v>518 pts - CP QUEVILLAIS</v>
      </c>
      <c r="V8" s="41"/>
      <c r="W8" s="23"/>
      <c r="X8" s="41"/>
      <c r="Y8" s="41"/>
      <c r="Z8" s="23"/>
      <c r="AA8" s="41"/>
      <c r="AB8" s="20"/>
      <c r="AC8" s="3"/>
      <c r="AD8" s="8"/>
      <c r="AE8" s="85"/>
      <c r="AF8" s="8"/>
      <c r="AG8" s="8"/>
      <c r="AH8" s="85"/>
      <c r="AI8" s="9"/>
      <c r="AJ8" s="42"/>
      <c r="AK8" s="40"/>
      <c r="AL8" s="40"/>
      <c r="AM8" s="40"/>
      <c r="AN8" s="40"/>
      <c r="AO8" s="40"/>
      <c r="AP8" s="40"/>
      <c r="AQ8" s="40"/>
      <c r="AR8" s="43"/>
      <c r="AS8" s="34"/>
      <c r="AT8" s="37"/>
    </row>
    <row r="9" spans="1:46" ht="15">
      <c r="A9" s="33"/>
      <c r="B9" s="34"/>
      <c r="C9" s="34"/>
      <c r="D9" s="38"/>
      <c r="E9" s="38"/>
      <c r="F9" s="38"/>
      <c r="G9" s="38"/>
      <c r="H9" s="38"/>
      <c r="I9" s="38"/>
      <c r="J9" s="38"/>
      <c r="K9" s="38"/>
      <c r="L9" s="36" t="str">
        <f>IF(S9="","",IF(VLOOKUP(T9,NP,12,FALSE)=0,CONCATENATE(VLOOKUP(T9,NP,5,FALSE),"  ",VLOOKUP(T9,NP,6,FALSE)),IF(VLOOKUP(T9,NP,22,FALSE)=0,CONCATENATE(VLOOKUP(T9,NP,15,FALSE),"  ",VLOOKUP(T9,NP,16,FALSE)),"")))</f>
        <v>LE GUILLOIS  Méloé</v>
      </c>
      <c r="M9" s="36"/>
      <c r="N9" s="70"/>
      <c r="O9" s="36"/>
      <c r="P9" s="36"/>
      <c r="Q9" s="70"/>
      <c r="R9" s="36"/>
      <c r="S9" s="44">
        <f>IF(AND(VLOOKUP(T9,NP,12,FALSE)=0,VLOOKUP(T9,NP,22,FALSE)=0),"",IF(VLOOKUP(T9,NP,12,FALSE)=0,VLOOKUP(T9,NP,4,FALSE),IF(VLOOKUP(T9,NP,22,FALSE)=0,VLOOKUP(T9,NP,14,FALSE),"")))</f>
        <v>952</v>
      </c>
      <c r="T9" s="45">
        <v>1</v>
      </c>
      <c r="U9" s="46" t="s">
        <v>37</v>
      </c>
      <c r="V9" s="46"/>
      <c r="W9" s="78">
        <f>IF(VLOOKUP(T9,NP,32,FALSE)="","",IF(VLOOKUP(T9,NP,32,FALSE)=0,"",VLOOKUP(T9,NP,32,FALSE)))</f>
        <v>12</v>
      </c>
      <c r="X9" s="47">
        <f>IF(VLOOKUP(T9,NP,33,FALSE)="","",IF(VLOOKUP(T9,NP,34,FALSE)=2,"",VLOOKUP(T9,NP,34,FALSE)))</f>
        <v>43114</v>
      </c>
      <c r="Y9" s="47"/>
      <c r="Z9" s="82">
        <f>IF(VLOOKUP(T9,NP,33,FALSE)="","",IF(VLOOKUP(T9,NP,33,FALSE)=0,"",VLOOKUP(T9,NP,33,FALSE)))</f>
        <v>0.625</v>
      </c>
      <c r="AA9" s="48"/>
      <c r="AB9" s="49">
        <f>IF(VLOOKUP(AB12,NP,4,FALSE)=0,"",VLOOKUP(AB12,NP,4,FALSE))</f>
        <v>956</v>
      </c>
      <c r="AC9" s="36" t="str">
        <f>IF(AB9="","",CONCATENATE(VLOOKUP(AB12,NP,5,FALSE),"  ",VLOOKUP(AB12,NP,6,FALSE)))</f>
        <v>OUCHEN  Lina</v>
      </c>
      <c r="AD9" s="36"/>
      <c r="AE9" s="70"/>
      <c r="AF9" s="36"/>
      <c r="AG9" s="36"/>
      <c r="AH9" s="70"/>
      <c r="AI9" s="36"/>
      <c r="AJ9" s="42"/>
      <c r="AK9" s="40"/>
      <c r="AL9" s="40"/>
      <c r="AM9" s="40"/>
      <c r="AN9" s="40"/>
      <c r="AO9" s="40"/>
      <c r="AP9" s="40"/>
      <c r="AQ9" s="40"/>
      <c r="AR9" s="43"/>
      <c r="AS9" s="34"/>
      <c r="AT9" s="37"/>
    </row>
    <row r="10" spans="1:46" ht="15">
      <c r="A10" s="33"/>
      <c r="B10" s="34"/>
      <c r="C10" s="34"/>
      <c r="D10" s="38"/>
      <c r="E10" s="38"/>
      <c r="F10" s="38"/>
      <c r="G10" s="38"/>
      <c r="H10" s="38"/>
      <c r="I10" s="38"/>
      <c r="J10" s="38"/>
      <c r="K10" s="39"/>
      <c r="L10" s="50" t="str">
        <f>IF(S9="","",IF(VLOOKUP(T9,NP,12,FALSE)=0,CONCATENATE(VLOOKUP(T9,NP,8,FALSE)," pts - ",VLOOKUP(T9,NP,11,FALSE)),IF(VLOOKUP(T9,NP,22,FALSE)=0,CONCATENATE(VLOOKUP(T9,NP,18,FALSE)," pts - ",VLOOKUP(T9,NP,21,FALSE)),"")))</f>
        <v>500 pts - EQUEURDREVILE</v>
      </c>
      <c r="M10" s="50"/>
      <c r="N10" s="77"/>
      <c r="O10" s="50"/>
      <c r="P10" s="50"/>
      <c r="Q10" s="77"/>
      <c r="R10" s="50"/>
      <c r="S10" s="51"/>
      <c r="T10" s="2"/>
      <c r="U10" s="3"/>
      <c r="V10" s="3"/>
      <c r="W10" s="83"/>
      <c r="X10" s="3"/>
      <c r="Y10" s="3"/>
      <c r="Z10" s="83"/>
      <c r="AA10" s="18"/>
      <c r="AB10" s="52"/>
      <c r="AC10" s="53" t="str">
        <f>IF(AB9="","",CONCATENATE(VLOOKUP(AB12,NP,8,FALSE)," pts - ",VLOOKUP(AB12,NP,11,FALSE)))</f>
        <v>518 pts - CP QUEVILLAIS</v>
      </c>
      <c r="AD10" s="53"/>
      <c r="AE10" s="86"/>
      <c r="AF10" s="53"/>
      <c r="AG10" s="53"/>
      <c r="AH10" s="86"/>
      <c r="AI10" s="53"/>
      <c r="AJ10" s="54"/>
      <c r="AK10" s="40"/>
      <c r="AL10" s="40"/>
      <c r="AM10" s="40"/>
      <c r="AN10" s="40"/>
      <c r="AO10" s="40"/>
      <c r="AP10" s="40"/>
      <c r="AQ10" s="40"/>
      <c r="AR10" s="43"/>
      <c r="AS10" s="34"/>
      <c r="AT10" s="37"/>
    </row>
    <row r="11" spans="1:46" ht="15">
      <c r="A11" s="33"/>
      <c r="B11" s="34"/>
      <c r="C11" s="34"/>
      <c r="D11" s="38"/>
      <c r="E11" s="38"/>
      <c r="F11" s="38"/>
      <c r="G11" s="38"/>
      <c r="H11" s="38"/>
      <c r="I11" s="38"/>
      <c r="J11" s="38"/>
      <c r="K11" s="39"/>
      <c r="L11" s="38"/>
      <c r="M11" s="38"/>
      <c r="N11" s="76"/>
      <c r="O11" s="38"/>
      <c r="P11" s="38"/>
      <c r="Q11" s="76"/>
      <c r="R11" s="38"/>
      <c r="S11" s="19">
        <v>4</v>
      </c>
      <c r="T11" s="35">
        <f>IF(VLOOKUP(T9,NP,14,FALSE)=0,"",VLOOKUP(T9,NP,14,FALSE))</f>
        <v>952</v>
      </c>
      <c r="U11" s="36" t="str">
        <f>IF(T11="","",CONCATENATE(VLOOKUP(T9,NP,15,FALSE),"  ",VLOOKUP(T9,NP,16,FALSE)))</f>
        <v>LE GUILLOIS  Méloé</v>
      </c>
      <c r="V11" s="4"/>
      <c r="W11" s="84"/>
      <c r="X11" s="4"/>
      <c r="Y11" s="4"/>
      <c r="Z11" s="84"/>
      <c r="AA11" s="5"/>
      <c r="AB11" s="54"/>
      <c r="AC11" s="53">
        <f>IF(AB9="","",CONCATENATE(IF(VLOOKUP(T9,NP,23,FALSE)="","",IF(VLOOKUP(T9,NP,12,FALSE)=1,VLOOKUP(T9,NP,23,FALSE),-VLOOKUP(T9,NP,23,FALSE))),IF(VLOOKUP(T9,NP,24,FALSE)="","",CONCATENATE(" / ",IF(VLOOKUP(T9,NP,12,FALSE)=1,VLOOKUP(T9,NP,24,FALSE),-VLOOKUP(T9,NP,24,FALSE)))),IF(VLOOKUP(T9,NP,25,FALSE)="","",CONCATENATE(" / ",IF(VLOOKUP(T9,NP,12,FALSE)=1,VLOOKUP(T9,NP,25,FALSE),-VLOOKUP(T9,NP,25,FALSE)))),IF(VLOOKUP(T9,NP,26,FALSE)="","",CONCATENATE(" / ",IF(VLOOKUP(T9,NP,12,FALSE)=1,VLOOKUP(T9,NP,26,FALSE),-VLOOKUP(T9,NP,26,FALSE)))),IF(VLOOKUP(T9,NP,27,FALSE)="","",CONCATENATE(" / ",IF(VLOOKUP(T9,NP,12,FALSE)=1,VLOOKUP(T9,NP,27,FALSE),-VLOOKUP(T9,NP,27,FALSE)))),IF(VLOOKUP(T9,NP,28)="","",CONCATENATE(" / ",IF(VLOOKUP(T9,NP,12)=1,VLOOKUP(T9,NP,28),-VLOOKUP(T9,NP,28)))),IF(VLOOKUP(T9,NP,29)="","",CONCATENATE(" / ",IF(VLOOKUP(T9,NP,12)=1,VLOOKUP(T9,NP,29),-VLOOKUP(T9,NP,29))))))</f>
      </c>
      <c r="AD11" s="53"/>
      <c r="AE11" s="86"/>
      <c r="AF11" s="53"/>
      <c r="AG11" s="53"/>
      <c r="AH11" s="86"/>
      <c r="AI11" s="53"/>
      <c r="AJ11" s="54"/>
      <c r="AK11" s="40"/>
      <c r="AL11" s="40"/>
      <c r="AM11" s="40"/>
      <c r="AN11" s="40"/>
      <c r="AO11" s="40"/>
      <c r="AP11" s="40"/>
      <c r="AQ11" s="40"/>
      <c r="AR11" s="43"/>
      <c r="AS11" s="34"/>
      <c r="AT11" s="37"/>
    </row>
    <row r="12" spans="1:46" ht="15">
      <c r="A12" s="33"/>
      <c r="B12" s="55" t="s">
        <v>40</v>
      </c>
      <c r="C12" s="34"/>
      <c r="D12" s="36" t="str">
        <f>IF(K12="","",IF(VLOOKUP(S12,NP,12,FALSE)=1,CONCATENATE(VLOOKUP(S12,NP,5,FALSE),"  ",VLOOKUP(S12,NP,6,FALSE)),IF(VLOOKUP(S12,NP,22,FALSE)=1,CONCATENATE(VLOOKUP(S12,NP,15,FALSE),"  ",VLOOKUP(S12,NP,16,FALSE)),"")))</f>
        <v>DA SILVA MARQUES  Lea</v>
      </c>
      <c r="E12" s="36"/>
      <c r="F12" s="36"/>
      <c r="G12" s="36"/>
      <c r="H12" s="36"/>
      <c r="I12" s="36"/>
      <c r="J12" s="36"/>
      <c r="K12" s="44">
        <f>IF(VLOOKUP(S12,NP,12,FALSE)=1,VLOOKUP(S12,NP,4,FALSE),IF(VLOOKUP(S12,NP,22,FALSE)=1,VLOOKUP(S12,NP,14,FALSE),""))</f>
        <v>953</v>
      </c>
      <c r="L12" s="46" t="s">
        <v>37</v>
      </c>
      <c r="M12" s="46"/>
      <c r="N12" s="78">
        <f>IF(VLOOKUP(S12,NP,32,FALSE)="","",IF(VLOOKUP(S12,NP,32,FALSE)=0,"",VLOOKUP(S12,NP,32,FALSE)))</f>
        <v>9</v>
      </c>
      <c r="O12" s="47">
        <f>IF(VLOOKUP(S12,NP,33,FALSE)="","",IF(VLOOKUP(S12,NP,34,FALSE)=2,"",VLOOKUP(S12,NP,34,FALSE)))</f>
        <v>43114</v>
      </c>
      <c r="P12" s="47"/>
      <c r="Q12" s="82">
        <f>IF(VLOOKUP(S12,NP,33,FALSE)="","",IF(VLOOKUP(S12,NP,33,FALSE)=0,"",VLOOKUP(S12,NP,33,FALSE)))</f>
        <v>0.6875</v>
      </c>
      <c r="R12" s="48"/>
      <c r="S12" s="56">
        <v>4</v>
      </c>
      <c r="T12" s="2"/>
      <c r="U12" s="41" t="str">
        <f>IF(T11="","",CONCATENATE(VLOOKUP(T9,NP,18,FALSE)," pts - ",VLOOKUP(T9,NP,21,FALSE)))</f>
        <v>500 pts - EQUEURDREVILE</v>
      </c>
      <c r="V12" s="41"/>
      <c r="W12" s="23"/>
      <c r="X12" s="41"/>
      <c r="Y12" s="41"/>
      <c r="Z12" s="23"/>
      <c r="AA12" s="41"/>
      <c r="AB12" s="10">
        <v>3</v>
      </c>
      <c r="AC12" s="46" t="s">
        <v>37</v>
      </c>
      <c r="AD12" s="46"/>
      <c r="AE12" s="78">
        <f>IF(VLOOKUP(AB12,NP,32,FALSE)="","",IF(VLOOKUP(AB12,NP,32,FALSE)=0,"",VLOOKUP(AB12,NP,32,FALSE)))</f>
        <v>9</v>
      </c>
      <c r="AF12" s="47">
        <f>IF(VLOOKUP(AB12,NP,33,FALSE)="","",IF(VLOOKUP(AB12,NP,34,FALSE)=2,"",VLOOKUP(AB12,NP,34,FALSE)))</f>
        <v>43114</v>
      </c>
      <c r="AG12" s="47"/>
      <c r="AH12" s="82">
        <f>IF(VLOOKUP(AB12,NP,33,FALSE)="","",IF(VLOOKUP(AB12,NP,33,FALSE)=0,"",VLOOKUP(AB12,NP,33,FALSE)))</f>
        <v>0.7083333333333334</v>
      </c>
      <c r="AI12" s="48"/>
      <c r="AJ12" s="49">
        <f>IF(VLOOKUP(AB12,NP,12,FALSE)=1,VLOOKUP(AB12,NP,4,FALSE),IF(VLOOKUP(AB12,NP,22,FALSE)=1,VLOOKUP(AB12,NP,14,FALSE),""))</f>
        <v>958</v>
      </c>
      <c r="AK12" s="36" t="str">
        <f>IF(AJ12="","",IF(VLOOKUP(AB12,NP,12,FALSE)=1,CONCATENATE(VLOOKUP(AB12,NP,5,FALSE),"  ",VLOOKUP(AB12,NP,6,FALSE)),IF(VLOOKUP(AB12,NP,22,FALSE)=1,CONCATENATE(VLOOKUP(AB12,NP,15,FALSE),"  ",VLOOKUP(AB12,NP,16,FALSE)),"")))</f>
        <v>MAHEO-LEGRAND  Louise</v>
      </c>
      <c r="AL12" s="36"/>
      <c r="AM12" s="36"/>
      <c r="AN12" s="36"/>
      <c r="AO12" s="36"/>
      <c r="AP12" s="36"/>
      <c r="AQ12" s="36"/>
      <c r="AR12" s="55" t="s">
        <v>38</v>
      </c>
      <c r="AS12" s="34"/>
      <c r="AT12" s="37"/>
    </row>
    <row r="13" spans="1:46" ht="15">
      <c r="A13" s="33"/>
      <c r="B13" s="34"/>
      <c r="C13" s="34"/>
      <c r="D13" s="41" t="str">
        <f>IF(K12="","",IF(VLOOKUP(S12,NP,12,FALSE)=1,CONCATENATE(VLOOKUP(S12,NP,8,FALSE)," pts - ",VLOOKUP(S12,NP,11,FALSE)),IF(VLOOKUP(S12,NP,22,FALSE)=1,CONCATENATE(VLOOKUP(S12,NP,18,FALSE)," pts - ",VLOOKUP(S12,NP,21,FALSE)),"")))</f>
        <v>503 pts - AS HONG LANDIN</v>
      </c>
      <c r="E13" s="41"/>
      <c r="F13" s="41"/>
      <c r="G13" s="41"/>
      <c r="H13" s="41"/>
      <c r="I13" s="41"/>
      <c r="J13" s="41"/>
      <c r="K13" s="39"/>
      <c r="L13" s="34"/>
      <c r="M13" s="34"/>
      <c r="N13" s="75"/>
      <c r="O13" s="34"/>
      <c r="P13" s="34"/>
      <c r="Q13" s="75"/>
      <c r="R13" s="34"/>
      <c r="S13" s="18">
        <v>3</v>
      </c>
      <c r="T13" s="35">
        <f>IF(VLOOKUP(T15,NP,4,FALSE)=0,"",VLOOKUP(T15,NP,4,FALSE))</f>
        <v>953</v>
      </c>
      <c r="U13" s="36" t="str">
        <f>IF(T13="","",CONCATENATE(VLOOKUP(T15,NP,5,FALSE),"  ",VLOOKUP(T15,NP,6,FALSE)))</f>
        <v>DA SILVA MARQUES  Lea</v>
      </c>
      <c r="V13" s="36"/>
      <c r="W13" s="70"/>
      <c r="X13" s="36"/>
      <c r="Y13" s="36"/>
      <c r="Z13" s="70"/>
      <c r="AA13" s="36"/>
      <c r="AB13" s="42"/>
      <c r="AC13" s="40"/>
      <c r="AD13" s="40"/>
      <c r="AE13" s="87"/>
      <c r="AF13" s="40"/>
      <c r="AG13" s="40"/>
      <c r="AH13" s="87"/>
      <c r="AI13" s="40"/>
      <c r="AJ13" s="52"/>
      <c r="AK13" s="53" t="str">
        <f>IF(AJ12="","",IF(VLOOKUP(AB12,NP,12,FALSE)=1,CONCATENATE(VLOOKUP(AB12,NP,8,FALSE)," pts - ",VLOOKUP(AB12,NP,11,FALSE)),IF(VLOOKUP(AB12,NP,22,FALSE)=1,CONCATENATE(VLOOKUP(AB12,NP,18,FALSE)," pts - ",VLOOKUP(AB12,NP,21,FALSE)),"")))</f>
        <v>598 pts - USO MONDEVILLE</v>
      </c>
      <c r="AL13" s="53"/>
      <c r="AM13" s="53"/>
      <c r="AN13" s="53"/>
      <c r="AO13" s="53"/>
      <c r="AP13" s="53"/>
      <c r="AQ13" s="53"/>
      <c r="AR13" s="43"/>
      <c r="AS13" s="34"/>
      <c r="AT13" s="37"/>
    </row>
    <row r="14" spans="1:46" ht="15">
      <c r="A14" s="33"/>
      <c r="B14" s="34"/>
      <c r="C14" s="34"/>
      <c r="D14" s="41">
        <f>IF(K12="","",CONCATENATE(IF(VLOOKUP(S12,NP,23,FALSE)="","",IF(VLOOKUP(S12,NP,12,FALSE)=1,VLOOKUP(S12,NP,23,FALSE),-VLOOKUP(S12,NP,23,FALSE))),IF(VLOOKUP(S12,NP,24,FALSE)="","",CONCATENATE(" / ",IF(VLOOKUP(S12,NP,12,FALSE)=1,VLOOKUP(S12,NP,24,FALSE),-VLOOKUP(S12,NP,24,FALSE)))),IF(VLOOKUP(S12,NP,25,FALSE)="","",CONCATENATE(" / ",IF(VLOOKUP(S12,NP,12,FALSE)=1,VLOOKUP(S12,NP,25,FALSE),-VLOOKUP(S12,NP,25,FALSE)))),IF(VLOOKUP(S12,NP,26,FALSE)="","",CONCATENATE(" / ",IF(VLOOKUP(S12,NP,12,FALSE)=1,VLOOKUP(S12,NP,26,FALSE),-VLOOKUP(S12,NP,26,FALSE)))),IF(VLOOKUP(S12,NP,27,FALSE)="","",CONCATENATE(" / ",IF(VLOOKUP(S12,NP,12,FALSE)=1,VLOOKUP(S12,NP,27,FALSE),-VLOOKUP(S12,NP,27,FALSE)))),IF(VLOOKUP(S12,NP,28)="","",CONCATENATE(" / ",IF(VLOOKUP(S12,NP,12)=1,VLOOKUP(S12,NP,28),-VLOOKUP(S12,NP,28)))),IF(VLOOKUP(S12,NP,29)="","",CONCATENATE(" / ",IF(VLOOKUP(S12,NP,12)=1,VLOOKUP(S12,NP,29),-VLOOKUP(S12,NP,29))))))</f>
      </c>
      <c r="E14" s="41"/>
      <c r="F14" s="41"/>
      <c r="G14" s="41"/>
      <c r="H14" s="41"/>
      <c r="I14" s="41"/>
      <c r="J14" s="41"/>
      <c r="K14" s="39"/>
      <c r="L14" s="34"/>
      <c r="M14" s="34"/>
      <c r="N14" s="75"/>
      <c r="O14" s="34"/>
      <c r="P14" s="34"/>
      <c r="Q14" s="75"/>
      <c r="R14" s="34"/>
      <c r="S14" s="6"/>
      <c r="T14" s="40"/>
      <c r="U14" s="41" t="str">
        <f>IF(T13="","",CONCATENATE(VLOOKUP(T15,NP,8,FALSE)," pts - ",VLOOKUP(T15,NP,11,FALSE)))</f>
        <v>503 pts - AS HONG LANDIN</v>
      </c>
      <c r="V14" s="41"/>
      <c r="W14" s="23"/>
      <c r="X14" s="41"/>
      <c r="Y14" s="41"/>
      <c r="Z14" s="23"/>
      <c r="AA14" s="41"/>
      <c r="AB14" s="7"/>
      <c r="AC14" s="3"/>
      <c r="AD14" s="8"/>
      <c r="AE14" s="85"/>
      <c r="AF14" s="8"/>
      <c r="AG14" s="8"/>
      <c r="AH14" s="85"/>
      <c r="AI14" s="9"/>
      <c r="AJ14" s="54"/>
      <c r="AK14" s="53">
        <f>IF(AJ12="","",CONCATENATE(IF(VLOOKUP(AB12,NP,23,FALSE)="","",IF(VLOOKUP(AB12,NP,12,FALSE)=1,VLOOKUP(AB12,NP,23,FALSE),-VLOOKUP(AB12,NP,23,FALSE))),IF(VLOOKUP(AB12,NP,24,FALSE)="","",CONCATENATE(" / ",IF(VLOOKUP(AB12,NP,12,FALSE)=1,VLOOKUP(AB12,NP,24,FALSE),-VLOOKUP(AB12,NP,24,FALSE)))),IF(VLOOKUP(AB12,NP,25,FALSE)="","",CONCATENATE(" / ",IF(VLOOKUP(AB12,NP,12,FALSE)=1,VLOOKUP(AB12,NP,25,FALSE),-VLOOKUP(AB12,NP,25,FALSE)))),IF(VLOOKUP(AB12,NP,26,FALSE)="","",CONCATENATE(" / ",IF(VLOOKUP(AB12,NP,12,FALSE)=1,VLOOKUP(AB12,NP,26,FALSE),-VLOOKUP(AB12,NP,26,FALSE)))),IF(VLOOKUP(AB12,NP,27,FALSE)="","",CONCATENATE(" / ",IF(VLOOKUP(AB12,NP,12,FALSE)=1,VLOOKUP(AB12,NP,27,FALSE),-VLOOKUP(AB12,NP,27,FALSE)))),IF(VLOOKUP(AB12,NP,28)="","",CONCATENATE(" / ",IF(VLOOKUP(AB12,NP,12)=1,VLOOKUP(AB12,NP,28),-VLOOKUP(AB12,NP,28)))),IF(VLOOKUP(AB12,NP,29)="","",CONCATENATE(" / ",IF(VLOOKUP(AB12,NP,12)=1,VLOOKUP(AB12,NP,29),-VLOOKUP(AB12,NP,29))))))</f>
      </c>
      <c r="AL14" s="53"/>
      <c r="AM14" s="53"/>
      <c r="AN14" s="53"/>
      <c r="AO14" s="53"/>
      <c r="AP14" s="53"/>
      <c r="AQ14" s="53"/>
      <c r="AR14" s="43"/>
      <c r="AS14" s="34"/>
      <c r="AT14" s="37"/>
    </row>
    <row r="15" spans="1:46" ht="15">
      <c r="A15" s="33"/>
      <c r="B15" s="34"/>
      <c r="C15" s="34"/>
      <c r="D15" s="38"/>
      <c r="E15" s="38"/>
      <c r="F15" s="38"/>
      <c r="G15" s="38"/>
      <c r="H15" s="38"/>
      <c r="I15" s="38"/>
      <c r="J15" s="38"/>
      <c r="K15" s="39"/>
      <c r="L15" s="36" t="str">
        <f>IF(S15="","",IF(VLOOKUP(T15,NP,12,FALSE)=0,CONCATENATE(VLOOKUP(T15,NP,5,FALSE),"  ",VLOOKUP(T15,NP,6,FALSE)),IF(VLOOKUP(T15,NP,22,FALSE)=0,CONCATENATE(VLOOKUP(T15,NP,15,FALSE),"  ",VLOOKUP(T15,NP,16,FALSE)),"")))</f>
        <v>DA SILVA MARQUES  Lea</v>
      </c>
      <c r="M15" s="36"/>
      <c r="N15" s="70"/>
      <c r="O15" s="36"/>
      <c r="P15" s="36"/>
      <c r="Q15" s="70"/>
      <c r="R15" s="36"/>
      <c r="S15" s="44">
        <f>IF(AND(VLOOKUP(T15,NP,12,FALSE)=0,VLOOKUP(T15,NP,22,FALSE)=0),"",IF(VLOOKUP(T15,NP,12,FALSE)=0,VLOOKUP(T15,NP,4,FALSE),IF(VLOOKUP(T15,NP,22,FALSE)=0,VLOOKUP(T15,NP,14,FALSE),"")))</f>
        <v>953</v>
      </c>
      <c r="T15" s="45">
        <v>2</v>
      </c>
      <c r="U15" s="46" t="s">
        <v>37</v>
      </c>
      <c r="V15" s="46"/>
      <c r="W15" s="78">
        <f>IF(VLOOKUP(T15,NP,32,FALSE)="","",IF(VLOOKUP(T15,NP,32,FALSE)=0,"",VLOOKUP(T15,NP,32,FALSE)))</f>
        <v>13</v>
      </c>
      <c r="X15" s="47">
        <f>IF(VLOOKUP(T15,NP,33,FALSE)="","",IF(VLOOKUP(T15,NP,34,FALSE)=2,"",VLOOKUP(T15,NP,34,FALSE)))</f>
        <v>43114</v>
      </c>
      <c r="Y15" s="47"/>
      <c r="Z15" s="82">
        <f>IF(VLOOKUP(T15,NP,33,FALSE)="","",IF(VLOOKUP(T15,NP,33,FALSE)=0,"",VLOOKUP(T15,NP,33,FALSE)))</f>
        <v>0.625</v>
      </c>
      <c r="AA15" s="48"/>
      <c r="AB15" s="49">
        <f>IF(VLOOKUP(AB12,NP,14,FALSE)=0,"",VLOOKUP(AB12,NP,14,FALSE))</f>
        <v>958</v>
      </c>
      <c r="AC15" s="36" t="str">
        <f>IF(AB15="","",CONCATENATE(VLOOKUP(AB12,NP,15,FALSE),"  ",VLOOKUP(AB12,NP,16,FALSE)))</f>
        <v>MAHEO-LEGRAND  Louise</v>
      </c>
      <c r="AD15" s="36"/>
      <c r="AE15" s="70"/>
      <c r="AF15" s="36"/>
      <c r="AG15" s="36"/>
      <c r="AH15" s="70"/>
      <c r="AI15" s="36"/>
      <c r="AJ15" s="54"/>
      <c r="AK15" s="40"/>
      <c r="AL15" s="40"/>
      <c r="AM15" s="40"/>
      <c r="AN15" s="40"/>
      <c r="AO15" s="40"/>
      <c r="AP15" s="40"/>
      <c r="AQ15" s="40"/>
      <c r="AR15" s="43"/>
      <c r="AS15" s="34"/>
      <c r="AT15" s="37"/>
    </row>
    <row r="16" spans="1:46" ht="1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50" t="str">
        <f>IF(S15="","",IF(VLOOKUP(T15,NP,12,FALSE)=0,CONCATENATE(VLOOKUP(T15,NP,8,FALSE)," pts - ",VLOOKUP(T15,NP,11,FALSE)),IF(VLOOKUP(T15,NP,22,FALSE)=0,CONCATENATE(VLOOKUP(T15,NP,18,FALSE)," pts - ",VLOOKUP(T15,NP,21,FALSE)),"")))</f>
        <v>503 pts - AS HONG LANDIN</v>
      </c>
      <c r="M16" s="50"/>
      <c r="N16" s="77"/>
      <c r="O16" s="50"/>
      <c r="P16" s="50"/>
      <c r="Q16" s="77"/>
      <c r="R16" s="50"/>
      <c r="S16" s="51"/>
      <c r="T16" s="2"/>
      <c r="U16" s="3"/>
      <c r="V16" s="3"/>
      <c r="W16" s="83"/>
      <c r="X16" s="3"/>
      <c r="Y16" s="3"/>
      <c r="Z16" s="83"/>
      <c r="AA16" s="18"/>
      <c r="AB16" s="57"/>
      <c r="AC16" s="58" t="str">
        <f>IF(AB15="","",CONCATENATE(VLOOKUP(AB12,NP,18,FALSE)," pts - ",VLOOKUP(AB12,NP,21,FALSE)))</f>
        <v>598 pts - USO MONDEVILLE</v>
      </c>
      <c r="AD16" s="58"/>
      <c r="AE16" s="88"/>
      <c r="AF16" s="58"/>
      <c r="AG16" s="58"/>
      <c r="AH16" s="88"/>
      <c r="AI16" s="58"/>
      <c r="AJ16" s="42"/>
      <c r="AK16" s="40"/>
      <c r="AL16" s="40"/>
      <c r="AM16" s="40"/>
      <c r="AN16" s="40"/>
      <c r="AO16" s="40"/>
      <c r="AP16" s="40"/>
      <c r="AQ16" s="59"/>
      <c r="AR16" s="43"/>
      <c r="AS16" s="34"/>
      <c r="AT16" s="37"/>
    </row>
    <row r="17" spans="1:46" ht="1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75"/>
      <c r="O17" s="34"/>
      <c r="P17" s="34"/>
      <c r="Q17" s="75"/>
      <c r="R17" s="60"/>
      <c r="S17" s="61">
        <v>2</v>
      </c>
      <c r="T17" s="35">
        <f>IF(VLOOKUP(T15,NP,14,FALSE)=0,"",VLOOKUP(T15,NP,14,FALSE))</f>
        <v>958</v>
      </c>
      <c r="U17" s="36" t="str">
        <f>IF(T17="","",CONCATENATE(VLOOKUP(T15,NP,15,FALSE),"  ",VLOOKUP(T15,NP,16,FALSE)))</f>
        <v>MAHEO-LEGRAND  Louise</v>
      </c>
      <c r="V17" s="4"/>
      <c r="W17" s="84"/>
      <c r="X17" s="4"/>
      <c r="Y17" s="4"/>
      <c r="Z17" s="84"/>
      <c r="AA17" s="5"/>
      <c r="AB17" s="54"/>
      <c r="AC17" s="62">
        <f>IF(AB15="","",CONCATENATE(IF(VLOOKUP(T15,NP,23,FALSE)="","",IF(VLOOKUP(T15,NP,12,FALSE)=1,VLOOKUP(T15,NP,23,FALSE),-VLOOKUP(T15,NP,23,FALSE))),IF(VLOOKUP(T15,NP,24,FALSE)="","",CONCATENATE(" / ",IF(VLOOKUP(T15,NP,12,FALSE)=1,VLOOKUP(T15,NP,24,FALSE),-VLOOKUP(T15,NP,24,FALSE)))),IF(VLOOKUP(T15,NP,25,FALSE)="","",CONCATENATE(" / ",IF(VLOOKUP(T15,NP,12,FALSE)=1,VLOOKUP(T15,NP,25,FALSE),-VLOOKUP(T15,NP,25,FALSE)))),IF(VLOOKUP(T15,NP,26,FALSE)="","",CONCATENATE(" / ",IF(VLOOKUP(T15,NP,12,FALSE)=1,VLOOKUP(T15,NP,26,FALSE),-VLOOKUP(T15,NP,26,FALSE)))),IF(VLOOKUP(T15,NP,27,FALSE)="","",CONCATENATE(" / ",IF(VLOOKUP(T15,NP,12,FALSE)=1,VLOOKUP(T15,NP,27,FALSE),-VLOOKUP(T15,NP,27,FALSE)))),IF(VLOOKUP(T15,NP,28)="","",CONCATENATE(" / ",IF(VLOOKUP(T15,NP,12)=1,VLOOKUP(T15,NP,28),-VLOOKUP(T15,NP,28)))),IF(VLOOKUP(T15,NP,29)="","",CONCATENATE(" / ",IF(VLOOKUP(T15,NP,12)=1,VLOOKUP(T15,NP,29),-VLOOKUP(T15,NP,29))))))</f>
      </c>
      <c r="AD17" s="53"/>
      <c r="AE17" s="86"/>
      <c r="AF17" s="53"/>
      <c r="AG17" s="53"/>
      <c r="AH17" s="86"/>
      <c r="AI17" s="53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7"/>
    </row>
    <row r="18" spans="1:46" ht="15">
      <c r="A18" s="33"/>
      <c r="B18" s="55" t="s">
        <v>41</v>
      </c>
      <c r="C18" s="34"/>
      <c r="D18" s="36" t="str">
        <f>IF(K18="","",IF(VLOOKUP(S12,NP,12,FALSE)=0,CONCATENATE(VLOOKUP(S12,NP,5,FALSE),"  ",VLOOKUP(S12,NP,6,FALSE)),IF(VLOOKUP(S12,NP,22,FALSE)=0,CONCATENATE(VLOOKUP(S12,NP,15,FALSE),"  ",VLOOKUP(S12,NP,16,FALSE)),"")))</f>
        <v>LE GUILLOIS  Méloé</v>
      </c>
      <c r="E18" s="36"/>
      <c r="F18" s="36"/>
      <c r="G18" s="36"/>
      <c r="H18" s="36"/>
      <c r="I18" s="36"/>
      <c r="J18" s="36"/>
      <c r="K18" s="35">
        <f>IF(AND(VLOOKUP(S12,NP,12,FALSE)=0,VLOOKUP(S12,NP,22,FALSE)=0),"",IF(VLOOKUP(S12,NP,12,FALSE)=0,VLOOKUP(S12,NP,4,FALSE),IF(VLOOKUP(S12,NP,22,FALSE)=0,VLOOKUP(S12,NP,14,FALSE),"")))</f>
        <v>952</v>
      </c>
      <c r="L18" s="63"/>
      <c r="M18" s="63"/>
      <c r="N18" s="79"/>
      <c r="O18" s="63"/>
      <c r="P18" s="63"/>
      <c r="Q18" s="79"/>
      <c r="R18" s="64"/>
      <c r="S18" s="34"/>
      <c r="T18" s="2"/>
      <c r="U18" s="41" t="str">
        <f>IF(T17="","",CONCATENATE(VLOOKUP(T15,NP,18,FALSE)," pts - ",VLOOKUP(T15,NP,21,FALSE)))</f>
        <v>598 pts - USO MONDEVILLE</v>
      </c>
      <c r="V18" s="41"/>
      <c r="W18" s="23"/>
      <c r="X18" s="41"/>
      <c r="Y18" s="41"/>
      <c r="Z18" s="23"/>
      <c r="AA18" s="41"/>
      <c r="AB18" s="65"/>
      <c r="AC18" s="66"/>
      <c r="AD18" s="63"/>
      <c r="AE18" s="79"/>
      <c r="AF18" s="63"/>
      <c r="AG18" s="63"/>
      <c r="AH18" s="79"/>
      <c r="AI18" s="63"/>
      <c r="AJ18" s="35">
        <f>IF(AND(VLOOKUP(AB12,NP,12,FALSE)=0,VLOOKUP(AB12,NP,22,FALSE)=0),"",IF(VLOOKUP(AB12,NP,12,FALSE)=0,VLOOKUP(AB12,NP,4,FALSE),IF(VLOOKUP(AB12,NP,22,FALSE)=0,VLOOKUP(AB12,NP,14,FALSE),"")))</f>
        <v>956</v>
      </c>
      <c r="AK18" s="36" t="str">
        <f>IF(AJ18="","",IF(VLOOKUP(AB12,NP,12,FALSE)=0,CONCATENATE(VLOOKUP(AB12,NP,5,FALSE),"  ",VLOOKUP(AB12,NP,6,FALSE)),IF(VLOOKUP(AB12,NP,22,FALSE)=0,CONCATENATE(VLOOKUP(AB12,NP,15,FALSE),"  ",VLOOKUP(AB12,NP,16,FALSE)),"")))</f>
        <v>OUCHEN  Lina</v>
      </c>
      <c r="AL18" s="36"/>
      <c r="AM18" s="36"/>
      <c r="AN18" s="36"/>
      <c r="AO18" s="36"/>
      <c r="AP18" s="36"/>
      <c r="AQ18" s="36"/>
      <c r="AR18" s="55" t="s">
        <v>39</v>
      </c>
      <c r="AS18" s="34"/>
      <c r="AT18" s="37"/>
    </row>
    <row r="19" spans="1:46" ht="15">
      <c r="A19" s="33"/>
      <c r="B19" s="34"/>
      <c r="C19" s="34"/>
      <c r="D19" s="41" t="str">
        <f>IF(K18="","",IF(VLOOKUP(S12,NP,12,FALSE)=0,CONCATENATE(VLOOKUP(S12,NP,8,FALSE)," pts - ",VLOOKUP(S12,NP,11,FALSE)),IF(VLOOKUP(S12,NP,22,FALSE)=0,CONCATENATE(VLOOKUP(S12,NP,18,FALSE)," pts - ",VLOOKUP(S12,NP,21,FALSE)),"")))</f>
        <v>500 pts - EQUEURDREVILE</v>
      </c>
      <c r="E19" s="41"/>
      <c r="F19" s="41"/>
      <c r="G19" s="41"/>
      <c r="H19" s="41"/>
      <c r="I19" s="41"/>
      <c r="J19" s="41"/>
      <c r="K19" s="38"/>
      <c r="L19" s="34"/>
      <c r="M19" s="34"/>
      <c r="N19" s="75"/>
      <c r="O19" s="34"/>
      <c r="P19" s="34"/>
      <c r="Q19" s="75"/>
      <c r="R19" s="34"/>
      <c r="S19" s="34"/>
      <c r="T19" s="34"/>
      <c r="U19" s="34"/>
      <c r="V19" s="34"/>
      <c r="W19" s="75"/>
      <c r="X19" s="34"/>
      <c r="Y19" s="34"/>
      <c r="Z19" s="75"/>
      <c r="AA19" s="34"/>
      <c r="AB19" s="34"/>
      <c r="AC19" s="34"/>
      <c r="AD19" s="34"/>
      <c r="AE19" s="75"/>
      <c r="AF19" s="34"/>
      <c r="AG19" s="34"/>
      <c r="AH19" s="75"/>
      <c r="AI19" s="34"/>
      <c r="AJ19" s="40"/>
      <c r="AK19" s="53" t="str">
        <f>IF(AJ18="","",IF(VLOOKUP(AB12,NP,12,FALSE)=0,CONCATENATE(VLOOKUP(AB12,NP,8,FALSE)," pts - ",VLOOKUP(AB12,NP,11,FALSE)),IF(VLOOKUP(AB12,NP,22,FALSE)=0,CONCATENATE(VLOOKUP(AB12,NP,18,FALSE)," pts - ",VLOOKUP(AB12,NP,21,FALSE)),"")))</f>
        <v>518 pts - CP QUEVILLAIS</v>
      </c>
      <c r="AL19" s="53"/>
      <c r="AM19" s="53"/>
      <c r="AN19" s="53"/>
      <c r="AO19" s="53"/>
      <c r="AP19" s="53"/>
      <c r="AQ19" s="53"/>
      <c r="AR19" s="43"/>
      <c r="AS19" s="34"/>
      <c r="AT19" s="37"/>
    </row>
    <row r="20" spans="1:46" ht="15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80"/>
      <c r="O20" s="68"/>
      <c r="P20" s="68"/>
      <c r="Q20" s="80"/>
      <c r="R20" s="68"/>
      <c r="S20" s="68"/>
      <c r="T20" s="68"/>
      <c r="U20" s="68"/>
      <c r="V20" s="68"/>
      <c r="W20" s="80"/>
      <c r="X20" s="68"/>
      <c r="Y20" s="68"/>
      <c r="Z20" s="80"/>
      <c r="AA20" s="68"/>
      <c r="AB20" s="68"/>
      <c r="AC20" s="68"/>
      <c r="AD20" s="68"/>
      <c r="AE20" s="80"/>
      <c r="AF20" s="68"/>
      <c r="AG20" s="68"/>
      <c r="AH20" s="80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9"/>
    </row>
    <row r="21" spans="1:46" ht="15">
      <c r="A21" s="27" t="s">
        <v>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73"/>
      <c r="O21" s="28"/>
      <c r="P21" s="28"/>
      <c r="Q21" s="73"/>
      <c r="R21" s="28"/>
      <c r="S21" s="28"/>
      <c r="T21" s="28"/>
      <c r="U21" s="28"/>
      <c r="V21" s="28"/>
      <c r="W21" s="73"/>
      <c r="X21" s="28"/>
      <c r="Y21" s="28"/>
      <c r="Z21" s="73"/>
      <c r="AA21" s="28"/>
      <c r="AB21" s="28"/>
      <c r="AC21" s="28"/>
      <c r="AD21" s="28"/>
      <c r="AE21" s="73"/>
      <c r="AF21" s="28"/>
      <c r="AG21" s="28"/>
      <c r="AH21" s="73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9"/>
    </row>
    <row r="22" spans="1:46" ht="1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75"/>
      <c r="O22" s="34"/>
      <c r="P22" s="34"/>
      <c r="Q22" s="75"/>
      <c r="R22" s="34"/>
      <c r="S22" s="34"/>
      <c r="T22" s="34"/>
      <c r="U22" s="34"/>
      <c r="V22" s="34"/>
      <c r="W22" s="75"/>
      <c r="X22" s="34"/>
      <c r="Y22" s="34"/>
      <c r="Z22" s="75"/>
      <c r="AA22" s="34"/>
      <c r="AB22" s="34"/>
      <c r="AC22" s="34"/>
      <c r="AD22" s="34"/>
      <c r="AE22" s="75"/>
      <c r="AF22" s="34"/>
      <c r="AG22" s="34"/>
      <c r="AH22" s="75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7"/>
    </row>
    <row r="23" spans="1:46" ht="15">
      <c r="A23" s="33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91"/>
      <c r="P23" s="91"/>
      <c r="Q23" s="92"/>
      <c r="R23" s="91"/>
      <c r="S23" s="93"/>
      <c r="T23" s="94"/>
      <c r="U23" s="55"/>
      <c r="V23" s="55"/>
      <c r="W23" s="95"/>
      <c r="X23" s="55"/>
      <c r="Y23" s="55"/>
      <c r="Z23" s="95"/>
      <c r="AA23" s="55"/>
      <c r="AB23" s="34"/>
      <c r="AC23" s="34"/>
      <c r="AD23" s="34"/>
      <c r="AE23" s="75"/>
      <c r="AF23" s="34"/>
      <c r="AG23" s="34"/>
      <c r="AH23" s="75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7"/>
    </row>
    <row r="24" spans="1:46" ht="15">
      <c r="A24" s="33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2"/>
      <c r="O24" s="91"/>
      <c r="P24" s="91"/>
      <c r="Q24" s="92"/>
      <c r="R24" s="91"/>
      <c r="S24" s="93"/>
      <c r="T24" s="94"/>
      <c r="U24" s="55"/>
      <c r="V24" s="55"/>
      <c r="W24" s="95"/>
      <c r="X24" s="55"/>
      <c r="Y24" s="55"/>
      <c r="Z24" s="95"/>
      <c r="AA24" s="55"/>
      <c r="AB24" s="90"/>
      <c r="AC24" s="3"/>
      <c r="AD24" s="8"/>
      <c r="AE24" s="85"/>
      <c r="AF24" s="8"/>
      <c r="AG24" s="8"/>
      <c r="AH24" s="85"/>
      <c r="AI24" s="9"/>
      <c r="AJ24" s="42"/>
      <c r="AK24" s="40"/>
      <c r="AL24" s="40"/>
      <c r="AM24" s="40"/>
      <c r="AN24" s="40"/>
      <c r="AO24" s="40"/>
      <c r="AP24" s="40"/>
      <c r="AQ24" s="40"/>
      <c r="AR24" s="43"/>
      <c r="AS24" s="34"/>
      <c r="AT24" s="37"/>
    </row>
    <row r="25" spans="1:46" ht="15">
      <c r="A25" s="33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2"/>
      <c r="O25" s="91"/>
      <c r="P25" s="91"/>
      <c r="Q25" s="92"/>
      <c r="R25" s="91"/>
      <c r="S25" s="93"/>
      <c r="T25" s="94"/>
      <c r="U25" s="55"/>
      <c r="V25" s="55"/>
      <c r="W25" s="95"/>
      <c r="X25" s="55"/>
      <c r="Y25" s="55"/>
      <c r="Z25" s="95"/>
      <c r="AA25" s="55"/>
      <c r="AB25" s="35">
        <f>IF(VLOOKUP(AB28,NP,4,FALSE)=0,"",VLOOKUP(AB28,NP,4,FALSE))</f>
        <v>957</v>
      </c>
      <c r="AC25" s="36" t="str">
        <f>IF(AB25="","",CONCATENATE(VLOOKUP(AB28,NP,5,FALSE),"  ",VLOOKUP(AB28,NP,6,FALSE)))</f>
        <v>ORRIOLS  Camille</v>
      </c>
      <c r="AD25" s="36"/>
      <c r="AE25" s="70"/>
      <c r="AF25" s="36"/>
      <c r="AG25" s="36"/>
      <c r="AH25" s="70"/>
      <c r="AI25" s="36"/>
      <c r="AJ25" s="42"/>
      <c r="AK25" s="40"/>
      <c r="AL25" s="40"/>
      <c r="AM25" s="40"/>
      <c r="AN25" s="40"/>
      <c r="AO25" s="40"/>
      <c r="AP25" s="40"/>
      <c r="AQ25" s="40"/>
      <c r="AR25" s="43"/>
      <c r="AS25" s="34"/>
      <c r="AT25" s="37"/>
    </row>
    <row r="26" spans="1:46" ht="15">
      <c r="A26" s="33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2"/>
      <c r="O26" s="91"/>
      <c r="P26" s="91"/>
      <c r="Q26" s="92"/>
      <c r="R26" s="91"/>
      <c r="S26" s="93"/>
      <c r="T26" s="94"/>
      <c r="U26" s="55"/>
      <c r="V26" s="55"/>
      <c r="W26" s="95"/>
      <c r="X26" s="55"/>
      <c r="Y26" s="55"/>
      <c r="Z26" s="95"/>
      <c r="AA26" s="55"/>
      <c r="AB26" s="40"/>
      <c r="AC26" s="53" t="str">
        <f>IF(AB25="","",CONCATENATE(VLOOKUP(AB28,NP,8,FALSE)," pts - ",VLOOKUP(AB28,NP,11,FALSE)))</f>
        <v>512 pts - ASSUN TT</v>
      </c>
      <c r="AD26" s="53"/>
      <c r="AE26" s="86"/>
      <c r="AF26" s="53"/>
      <c r="AG26" s="53"/>
      <c r="AH26" s="86"/>
      <c r="AI26" s="53"/>
      <c r="AJ26" s="54"/>
      <c r="AK26" s="40"/>
      <c r="AL26" s="40"/>
      <c r="AM26" s="40"/>
      <c r="AN26" s="40"/>
      <c r="AO26" s="40"/>
      <c r="AP26" s="40"/>
      <c r="AQ26" s="40"/>
      <c r="AR26" s="43"/>
      <c r="AS26" s="34"/>
      <c r="AT26" s="37"/>
    </row>
    <row r="27" spans="1:46" ht="15">
      <c r="A27" s="33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2"/>
      <c r="O27" s="91"/>
      <c r="P27" s="91"/>
      <c r="Q27" s="92"/>
      <c r="R27" s="91"/>
      <c r="S27" s="93"/>
      <c r="T27" s="94"/>
      <c r="U27" s="55"/>
      <c r="V27" s="55"/>
      <c r="W27" s="95"/>
      <c r="X27" s="55"/>
      <c r="Y27" s="55"/>
      <c r="Z27" s="95"/>
      <c r="AA27" s="55"/>
      <c r="AB27" s="42"/>
      <c r="AC27" s="53"/>
      <c r="AD27" s="53"/>
      <c r="AE27" s="86"/>
      <c r="AF27" s="53"/>
      <c r="AG27" s="53"/>
      <c r="AH27" s="86"/>
      <c r="AI27" s="53"/>
      <c r="AJ27" s="54"/>
      <c r="AK27" s="40"/>
      <c r="AL27" s="40"/>
      <c r="AM27" s="40"/>
      <c r="AN27" s="40"/>
      <c r="AO27" s="40"/>
      <c r="AP27" s="40"/>
      <c r="AQ27" s="40"/>
      <c r="AR27" s="43"/>
      <c r="AS27" s="34"/>
      <c r="AT27" s="37"/>
    </row>
    <row r="28" spans="1:46" ht="15">
      <c r="A28" s="33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91"/>
      <c r="P28" s="91"/>
      <c r="Q28" s="92"/>
      <c r="R28" s="91"/>
      <c r="S28" s="93"/>
      <c r="T28" s="94"/>
      <c r="U28" s="55"/>
      <c r="V28" s="55"/>
      <c r="W28" s="95"/>
      <c r="X28" s="55"/>
      <c r="Y28" s="55"/>
      <c r="Z28" s="95"/>
      <c r="AA28" s="55"/>
      <c r="AB28" s="10">
        <v>7</v>
      </c>
      <c r="AC28" s="46" t="s">
        <v>37</v>
      </c>
      <c r="AD28" s="46"/>
      <c r="AE28" s="78">
        <f>IF(VLOOKUP(AB28,NP,32,FALSE)="","",IF(VLOOKUP(AB28,NP,32,FALSE)=0,"",VLOOKUP(AB28,NP,32,FALSE)))</f>
        <v>14</v>
      </c>
      <c r="AF28" s="47">
        <f>IF(VLOOKUP(AB28,NP,33,FALSE)="","",IF(VLOOKUP(AB28,NP,34,FALSE)=2,"",VLOOKUP(AB28,NP,34,FALSE)))</f>
        <v>43114</v>
      </c>
      <c r="AG28" s="47"/>
      <c r="AH28" s="82">
        <f>IF(VLOOKUP(AB28,NP,33,FALSE)="","",IF(VLOOKUP(AB28,NP,33,FALSE)=0,"",VLOOKUP(AB28,NP,33,FALSE)))</f>
        <v>0.625</v>
      </c>
      <c r="AI28" s="48"/>
      <c r="AJ28" s="49">
        <f>IF(VLOOKUP(AB28,NP,12,FALSE)=1,VLOOKUP(AB28,NP,4,FALSE),IF(VLOOKUP(AB28,NP,22,FALSE)=1,VLOOKUP(AB28,NP,14,FALSE),""))</f>
        <v>957</v>
      </c>
      <c r="AK28" s="36" t="str">
        <f>IF(AJ28="","",IF(VLOOKUP(AB28,NP,12,FALSE)=1,CONCATENATE(VLOOKUP(AB28,NP,5,FALSE),"  ",VLOOKUP(AB28,NP,6,FALSE)),IF(VLOOKUP(AB28,NP,22,FALSE)=1,CONCATENATE(VLOOKUP(AB28,NP,15,FALSE),"  ",VLOOKUP(AB28,NP,16,FALSE)),"")))</f>
        <v>ORRIOLS  Camille</v>
      </c>
      <c r="AL28" s="36"/>
      <c r="AM28" s="36"/>
      <c r="AN28" s="36"/>
      <c r="AO28" s="36"/>
      <c r="AP28" s="36"/>
      <c r="AQ28" s="36"/>
      <c r="AR28" s="55" t="s">
        <v>42</v>
      </c>
      <c r="AS28" s="34"/>
      <c r="AT28" s="37"/>
    </row>
    <row r="29" spans="1:46" ht="15">
      <c r="A29" s="33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91"/>
      <c r="P29" s="91"/>
      <c r="Q29" s="92"/>
      <c r="R29" s="91"/>
      <c r="S29" s="93"/>
      <c r="T29" s="94"/>
      <c r="U29" s="55"/>
      <c r="V29" s="55"/>
      <c r="W29" s="95"/>
      <c r="X29" s="55"/>
      <c r="Y29" s="55"/>
      <c r="Z29" s="95"/>
      <c r="AA29" s="55"/>
      <c r="AB29" s="42"/>
      <c r="AC29" s="40"/>
      <c r="AD29" s="40"/>
      <c r="AE29" s="87"/>
      <c r="AF29" s="40"/>
      <c r="AG29" s="40"/>
      <c r="AH29" s="87"/>
      <c r="AI29" s="40"/>
      <c r="AJ29" s="52"/>
      <c r="AK29" s="53" t="str">
        <f>IF(AJ28="","",IF(VLOOKUP(AB28,NP,12,FALSE)=1,CONCATENATE(VLOOKUP(AB28,NP,8,FALSE)," pts - ",VLOOKUP(AB28,NP,11,FALSE)),IF(VLOOKUP(AB28,NP,22,FALSE)=1,CONCATENATE(VLOOKUP(AB28,NP,18,FALSE)," pts - ",VLOOKUP(AB28,NP,21,FALSE)),"")))</f>
        <v>512 pts - ASSUN TT</v>
      </c>
      <c r="AL29" s="53"/>
      <c r="AM29" s="53"/>
      <c r="AN29" s="53"/>
      <c r="AO29" s="53"/>
      <c r="AP29" s="53"/>
      <c r="AQ29" s="53"/>
      <c r="AR29" s="43"/>
      <c r="AS29" s="34"/>
      <c r="AT29" s="37"/>
    </row>
    <row r="30" spans="1:46" ht="15">
      <c r="A30" s="33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91"/>
      <c r="P30" s="91"/>
      <c r="Q30" s="92"/>
      <c r="R30" s="91"/>
      <c r="S30" s="93"/>
      <c r="T30" s="94"/>
      <c r="U30" s="55"/>
      <c r="V30" s="55"/>
      <c r="W30" s="95"/>
      <c r="X30" s="55"/>
      <c r="Y30" s="55"/>
      <c r="Z30" s="95"/>
      <c r="AA30" s="55"/>
      <c r="AB30" s="90"/>
      <c r="AC30" s="3"/>
      <c r="AD30" s="8"/>
      <c r="AE30" s="85"/>
      <c r="AF30" s="8"/>
      <c r="AG30" s="8"/>
      <c r="AH30" s="85"/>
      <c r="AI30" s="9"/>
      <c r="AJ30" s="54"/>
      <c r="AK30" s="53">
        <f>IF(AJ28="","",CONCATENATE(IF(VLOOKUP(AB28,NP,23,FALSE)="","",IF(VLOOKUP(AB28,NP,12,FALSE)=1,VLOOKUP(AB28,NP,23,FALSE),-VLOOKUP(AB28,NP,23,FALSE))),IF(VLOOKUP(AB28,NP,24,FALSE)="","",CONCATENATE(" / ",IF(VLOOKUP(AB28,NP,12,FALSE)=1,VLOOKUP(AB28,NP,24,FALSE),-VLOOKUP(AB28,NP,24,FALSE)))),IF(VLOOKUP(AB28,NP,25,FALSE)="","",CONCATENATE(" / ",IF(VLOOKUP(AB28,NP,12,FALSE)=1,VLOOKUP(AB28,NP,25,FALSE),-VLOOKUP(AB28,NP,25,FALSE)))),IF(VLOOKUP(AB28,NP,26,FALSE)="","",CONCATENATE(" / ",IF(VLOOKUP(AB28,NP,12,FALSE)=1,VLOOKUP(AB28,NP,26,FALSE),-VLOOKUP(AB28,NP,26,FALSE)))),IF(VLOOKUP(AB28,NP,27,FALSE)="","",CONCATENATE(" / ",IF(VLOOKUP(AB28,NP,12,FALSE)=1,VLOOKUP(AB28,NP,27,FALSE),-VLOOKUP(AB28,NP,27,FALSE)))),IF(VLOOKUP(AB28,NP,28)="","",CONCATENATE(" / ",IF(VLOOKUP(AB28,NP,12)=1,VLOOKUP(AB28,NP,28),-VLOOKUP(AB28,NP,28)))),IF(VLOOKUP(AB28,NP,29)="","",CONCATENATE(" / ",IF(VLOOKUP(AB28,NP,12)=1,VLOOKUP(AB28,NP,29),-VLOOKUP(AB28,NP,29))))))</f>
      </c>
      <c r="AL30" s="53"/>
      <c r="AM30" s="53"/>
      <c r="AN30" s="53"/>
      <c r="AO30" s="53"/>
      <c r="AP30" s="53"/>
      <c r="AQ30" s="53"/>
      <c r="AR30" s="43"/>
      <c r="AS30" s="34"/>
      <c r="AT30" s="37"/>
    </row>
    <row r="31" spans="1:46" ht="15">
      <c r="A31" s="33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2"/>
      <c r="O31" s="91"/>
      <c r="P31" s="91"/>
      <c r="Q31" s="92"/>
      <c r="R31" s="91"/>
      <c r="S31" s="93"/>
      <c r="T31" s="94"/>
      <c r="U31" s="55"/>
      <c r="V31" s="55"/>
      <c r="W31" s="95"/>
      <c r="X31" s="55"/>
      <c r="Y31" s="55"/>
      <c r="Z31" s="95"/>
      <c r="AA31" s="55"/>
      <c r="AB31" s="35">
        <f>IF(VLOOKUP(AB28,NP,14,FALSE)=0,"",VLOOKUP(AB28,NP,14,FALSE))</f>
        <v>960</v>
      </c>
      <c r="AC31" s="36" t="str">
        <f>IF(AB31="","",CONCATENATE(VLOOKUP(AB28,NP,15,FALSE),"  ",VLOOKUP(AB28,NP,16,FALSE)))</f>
        <v>GUESDON  Laurine</v>
      </c>
      <c r="AD31" s="36"/>
      <c r="AE31" s="70"/>
      <c r="AF31" s="36"/>
      <c r="AG31" s="36"/>
      <c r="AH31" s="70"/>
      <c r="AI31" s="36"/>
      <c r="AJ31" s="54"/>
      <c r="AK31" s="40"/>
      <c r="AL31" s="40"/>
      <c r="AM31" s="40"/>
      <c r="AN31" s="40"/>
      <c r="AO31" s="40"/>
      <c r="AP31" s="40"/>
      <c r="AQ31" s="40"/>
      <c r="AR31" s="43"/>
      <c r="AS31" s="34"/>
      <c r="AT31" s="37"/>
    </row>
    <row r="32" spans="1:46" ht="15">
      <c r="A32" s="33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91"/>
      <c r="P32" s="91"/>
      <c r="Q32" s="92"/>
      <c r="R32" s="91"/>
      <c r="S32" s="93"/>
      <c r="T32" s="94"/>
      <c r="U32" s="55"/>
      <c r="V32" s="55"/>
      <c r="W32" s="95"/>
      <c r="X32" s="55"/>
      <c r="Y32" s="55"/>
      <c r="Z32" s="95"/>
      <c r="AA32" s="55"/>
      <c r="AB32" s="40"/>
      <c r="AC32" s="58" t="str">
        <f>IF(AB31="","",CONCATENATE(VLOOKUP(AB28,NP,18,FALSE)," pts - ",VLOOKUP(AB28,NP,21,FALSE)))</f>
        <v>500 pts - PSJT</v>
      </c>
      <c r="AD32" s="58"/>
      <c r="AE32" s="88"/>
      <c r="AF32" s="58"/>
      <c r="AG32" s="58"/>
      <c r="AH32" s="88"/>
      <c r="AI32" s="58"/>
      <c r="AJ32" s="42"/>
      <c r="AK32" s="40"/>
      <c r="AL32" s="40"/>
      <c r="AM32" s="40"/>
      <c r="AN32" s="40"/>
      <c r="AO32" s="40"/>
      <c r="AP32" s="40"/>
      <c r="AQ32" s="59"/>
      <c r="AR32" s="43"/>
      <c r="AS32" s="34"/>
      <c r="AT32" s="37"/>
    </row>
    <row r="33" spans="1:46" ht="15">
      <c r="A33" s="33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91"/>
      <c r="P33" s="91"/>
      <c r="Q33" s="92"/>
      <c r="R33" s="91"/>
      <c r="S33" s="93"/>
      <c r="T33" s="94"/>
      <c r="U33" s="55"/>
      <c r="V33" s="55"/>
      <c r="W33" s="95"/>
      <c r="X33" s="55"/>
      <c r="Y33" s="55"/>
      <c r="Z33" s="95"/>
      <c r="AA33" s="55"/>
      <c r="AB33" s="42"/>
      <c r="AC33" s="62"/>
      <c r="AD33" s="53"/>
      <c r="AE33" s="86"/>
      <c r="AF33" s="53"/>
      <c r="AG33" s="53"/>
      <c r="AH33" s="86"/>
      <c r="AI33" s="53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7"/>
    </row>
    <row r="34" spans="1:46" ht="15">
      <c r="A34" s="33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2"/>
      <c r="O34" s="91"/>
      <c r="P34" s="91"/>
      <c r="Q34" s="92"/>
      <c r="R34" s="91"/>
      <c r="S34" s="93"/>
      <c r="T34" s="94"/>
      <c r="U34" s="55"/>
      <c r="V34" s="55"/>
      <c r="W34" s="95"/>
      <c r="X34" s="55"/>
      <c r="Y34" s="55"/>
      <c r="Z34" s="95"/>
      <c r="AA34" s="55"/>
      <c r="AB34" s="65"/>
      <c r="AC34" s="66"/>
      <c r="AD34" s="63"/>
      <c r="AE34" s="79"/>
      <c r="AF34" s="63"/>
      <c r="AG34" s="63"/>
      <c r="AH34" s="79"/>
      <c r="AI34" s="63"/>
      <c r="AJ34" s="35">
        <f>IF(AND(VLOOKUP(AB28,NP,12,FALSE)=0,VLOOKUP(AB28,NP,22,FALSE)=0),"",IF(VLOOKUP(AB28,NP,12,FALSE)=0,VLOOKUP(AB28,NP,4,FALSE),IF(VLOOKUP(AB28,NP,22,FALSE)=0,VLOOKUP(AB28,NP,14,FALSE),"")))</f>
        <v>960</v>
      </c>
      <c r="AK34" s="36" t="str">
        <f>IF(AJ34="","",IF(VLOOKUP(AB28,NP,12,FALSE)=0,CONCATENATE(VLOOKUP(AB28,NP,5,FALSE),"  ",VLOOKUP(AB28,NP,6,FALSE)),IF(VLOOKUP(AB28,NP,22,FALSE)=0,CONCATENATE(VLOOKUP(AB28,NP,15,FALSE),"  ",VLOOKUP(AB28,NP,16,FALSE)),"")))</f>
        <v>GUESDON  Laurine</v>
      </c>
      <c r="AL34" s="36"/>
      <c r="AM34" s="36"/>
      <c r="AN34" s="36"/>
      <c r="AO34" s="36"/>
      <c r="AP34" s="36"/>
      <c r="AQ34" s="36"/>
      <c r="AR34" s="55" t="s">
        <v>43</v>
      </c>
      <c r="AS34" s="34"/>
      <c r="AT34" s="37"/>
    </row>
    <row r="35" spans="1:46" ht="15">
      <c r="A35" s="33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2"/>
      <c r="O35" s="91"/>
      <c r="P35" s="91"/>
      <c r="Q35" s="92"/>
      <c r="R35" s="91"/>
      <c r="S35" s="93"/>
      <c r="T35" s="94"/>
      <c r="U35" s="55"/>
      <c r="V35" s="55"/>
      <c r="W35" s="95"/>
      <c r="X35" s="55"/>
      <c r="Y35" s="55"/>
      <c r="Z35" s="95"/>
      <c r="AA35" s="55"/>
      <c r="AB35" s="34"/>
      <c r="AC35" s="34"/>
      <c r="AD35" s="34"/>
      <c r="AE35" s="75"/>
      <c r="AF35" s="34"/>
      <c r="AG35" s="34"/>
      <c r="AH35" s="75"/>
      <c r="AI35" s="34"/>
      <c r="AJ35" s="40"/>
      <c r="AK35" s="53" t="str">
        <f>IF(AJ34="","",IF(VLOOKUP(AB28,NP,12,FALSE)=0,CONCATENATE(VLOOKUP(AB28,NP,8,FALSE)," pts - ",VLOOKUP(AB28,NP,11,FALSE)),IF(VLOOKUP(AB28,NP,22,FALSE)=0,CONCATENATE(VLOOKUP(AB28,NP,18,FALSE)," pts - ",VLOOKUP(AB28,NP,21,FALSE)),"")))</f>
        <v>500 pts - PSJT</v>
      </c>
      <c r="AL35" s="53"/>
      <c r="AM35" s="53"/>
      <c r="AN35" s="53"/>
      <c r="AO35" s="53"/>
      <c r="AP35" s="53"/>
      <c r="AQ35" s="53"/>
      <c r="AR35" s="43"/>
      <c r="AS35" s="34"/>
      <c r="AT35" s="37"/>
    </row>
    <row r="36" spans="1:46" ht="15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80"/>
      <c r="O36" s="68"/>
      <c r="P36" s="68"/>
      <c r="Q36" s="80"/>
      <c r="R36" s="68"/>
      <c r="S36" s="68"/>
      <c r="T36" s="68"/>
      <c r="U36" s="68"/>
      <c r="V36" s="68"/>
      <c r="W36" s="80"/>
      <c r="X36" s="68"/>
      <c r="Y36" s="68"/>
      <c r="Z36" s="80"/>
      <c r="AA36" s="68"/>
      <c r="AB36" s="68"/>
      <c r="AC36" s="68"/>
      <c r="AD36" s="68"/>
      <c r="AE36" s="80"/>
      <c r="AF36" s="68"/>
      <c r="AG36" s="68"/>
      <c r="AH36" s="80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9"/>
    </row>
    <row r="37" spans="1:46" ht="15">
      <c r="A37" s="27" t="s">
        <v>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73"/>
      <c r="O37" s="28"/>
      <c r="P37" s="28"/>
      <c r="Q37" s="73"/>
      <c r="R37" s="28"/>
      <c r="S37" s="28"/>
      <c r="T37" s="28"/>
      <c r="U37" s="28"/>
      <c r="V37" s="28"/>
      <c r="W37" s="73"/>
      <c r="X37" s="28"/>
      <c r="Y37" s="28"/>
      <c r="Z37" s="73"/>
      <c r="AA37" s="28"/>
      <c r="AB37" s="28"/>
      <c r="AC37" s="28"/>
      <c r="AD37" s="28"/>
      <c r="AE37" s="73"/>
      <c r="AF37" s="28"/>
      <c r="AG37" s="28"/>
      <c r="AH37" s="73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9"/>
    </row>
    <row r="38" spans="1:46" ht="1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75"/>
      <c r="O38" s="34"/>
      <c r="P38" s="34"/>
      <c r="Q38" s="75"/>
      <c r="R38" s="34"/>
      <c r="S38" s="34"/>
      <c r="T38" s="34"/>
      <c r="U38" s="34"/>
      <c r="V38" s="34"/>
      <c r="W38" s="75"/>
      <c r="X38" s="34"/>
      <c r="Y38" s="34"/>
      <c r="Z38" s="75"/>
      <c r="AA38" s="34"/>
      <c r="AB38" s="34"/>
      <c r="AC38" s="34"/>
      <c r="AD38" s="34"/>
      <c r="AE38" s="75"/>
      <c r="AF38" s="34"/>
      <c r="AG38" s="34"/>
      <c r="AH38" s="75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7"/>
    </row>
    <row r="39" spans="1:46" ht="1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75"/>
      <c r="O39" s="34"/>
      <c r="P39" s="34"/>
      <c r="Q39" s="75"/>
      <c r="R39" s="34"/>
      <c r="S39" s="18">
        <v>9</v>
      </c>
      <c r="T39" s="35">
        <f>IF(VLOOKUP(T41,NP,4,FALSE)=0,"",VLOOKUP(T41,NP,4,FALSE))</f>
        <v>959</v>
      </c>
      <c r="U39" s="36" t="str">
        <f>IF(T39="","",CONCATENATE(VLOOKUP(T41,NP,5,FALSE),"  ",VLOOKUP(T41,NP,6,FALSE)))</f>
        <v>ROHEE  Louna</v>
      </c>
      <c r="V39" s="36"/>
      <c r="W39" s="70"/>
      <c r="X39" s="36"/>
      <c r="Y39" s="36"/>
      <c r="Z39" s="70"/>
      <c r="AA39" s="36"/>
      <c r="AB39" s="34"/>
      <c r="AC39" s="34"/>
      <c r="AD39" s="34"/>
      <c r="AE39" s="75"/>
      <c r="AF39" s="34"/>
      <c r="AG39" s="34"/>
      <c r="AH39" s="75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7"/>
    </row>
    <row r="40" spans="1:46" ht="1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8"/>
      <c r="M40" s="38"/>
      <c r="N40" s="76"/>
      <c r="O40" s="38"/>
      <c r="P40" s="38"/>
      <c r="Q40" s="76"/>
      <c r="R40" s="38"/>
      <c r="S40" s="39"/>
      <c r="T40" s="40"/>
      <c r="U40" s="41" t="str">
        <f>IF(T39="","",CONCATENATE(VLOOKUP(T41,NP,8,FALSE)," pts - ",VLOOKUP(T41,NP,11,FALSE)))</f>
        <v>519 pts - PSJT</v>
      </c>
      <c r="V40" s="41"/>
      <c r="W40" s="23"/>
      <c r="X40" s="41"/>
      <c r="Y40" s="41"/>
      <c r="Z40" s="23"/>
      <c r="AA40" s="41"/>
      <c r="AB40" s="7"/>
      <c r="AC40" s="3"/>
      <c r="AD40" s="8"/>
      <c r="AE40" s="85"/>
      <c r="AF40" s="8"/>
      <c r="AG40" s="8"/>
      <c r="AH40" s="85"/>
      <c r="AI40" s="9"/>
      <c r="AJ40" s="42"/>
      <c r="AK40" s="40"/>
      <c r="AL40" s="40"/>
      <c r="AM40" s="40"/>
      <c r="AN40" s="40"/>
      <c r="AO40" s="40"/>
      <c r="AP40" s="40"/>
      <c r="AQ40" s="40"/>
      <c r="AR40" s="43"/>
      <c r="AS40" s="34"/>
      <c r="AT40" s="37"/>
    </row>
    <row r="41" spans="1:46" ht="15">
      <c r="A41" s="33"/>
      <c r="B41" s="34"/>
      <c r="C41" s="34"/>
      <c r="D41" s="38"/>
      <c r="E41" s="38"/>
      <c r="F41" s="38"/>
      <c r="G41" s="38"/>
      <c r="H41" s="38"/>
      <c r="I41" s="38"/>
      <c r="J41" s="38"/>
      <c r="K41" s="38"/>
      <c r="L41" s="36" t="str">
        <f>IF(S41="","",IF(VLOOKUP(T41,NP,12,FALSE)=0,CONCATENATE(VLOOKUP(T41,NP,5,FALSE),"  ",VLOOKUP(T41,NP,6,FALSE)),IF(VLOOKUP(T41,NP,22,FALSE)=0,CONCATENATE(VLOOKUP(T41,NP,15,FALSE),"  ",VLOOKUP(T41,NP,16,FALSE)),"")))</f>
        <v>Absent  </v>
      </c>
      <c r="M41" s="36"/>
      <c r="N41" s="70"/>
      <c r="O41" s="36"/>
      <c r="P41" s="36"/>
      <c r="Q41" s="70"/>
      <c r="R41" s="36"/>
      <c r="S41" s="44">
        <f>IF(AND(VLOOKUP(T41,NP,12,FALSE)=0,VLOOKUP(T41,NP,22,FALSE)=0),"",IF(VLOOKUP(T41,NP,12,FALSE)=0,VLOOKUP(T41,NP,4,FALSE),IF(VLOOKUP(T41,NP,22,FALSE)=0,VLOOKUP(T41,NP,14,FALSE),"")))</f>
        <v>0</v>
      </c>
      <c r="T41" s="45">
        <v>9</v>
      </c>
      <c r="U41" s="46" t="s">
        <v>37</v>
      </c>
      <c r="V41" s="46"/>
      <c r="W41" s="78">
        <f>IF(VLOOKUP(T41,NP,32,FALSE)="","",IF(VLOOKUP(T41,NP,32,FALSE)=0,"",VLOOKUP(T41,NP,32,FALSE)))</f>
        <v>5</v>
      </c>
      <c r="X41" s="47">
        <f>IF(VLOOKUP(T41,NP,33,FALSE)="","",IF(VLOOKUP(T41,NP,34,FALSE)=2,"",VLOOKUP(T41,NP,34,FALSE)))</f>
        <v>43114</v>
      </c>
      <c r="Y41" s="47"/>
      <c r="Z41" s="82">
        <f>IF(VLOOKUP(T41,NP,33,FALSE)="","",IF(VLOOKUP(T41,NP,33,FALSE)=0,"",VLOOKUP(T41,NP,33,FALSE)))</f>
        <v>0.6041666666666666</v>
      </c>
      <c r="AA41" s="48"/>
      <c r="AB41" s="49">
        <f>IF(VLOOKUP(AB44,NP,4,FALSE)=0,"",VLOOKUP(AB44,NP,4,FALSE))</f>
        <v>959</v>
      </c>
      <c r="AC41" s="36" t="str">
        <f>IF(AB41="","",CONCATENATE(VLOOKUP(AB44,NP,5,FALSE),"  ",VLOOKUP(AB44,NP,6,FALSE)))</f>
        <v>ROHEE  Louna</v>
      </c>
      <c r="AD41" s="36"/>
      <c r="AE41" s="70"/>
      <c r="AF41" s="36"/>
      <c r="AG41" s="36"/>
      <c r="AH41" s="70"/>
      <c r="AI41" s="36"/>
      <c r="AJ41" s="42"/>
      <c r="AK41" s="40"/>
      <c r="AL41" s="40"/>
      <c r="AM41" s="40"/>
      <c r="AN41" s="40"/>
      <c r="AO41" s="40"/>
      <c r="AP41" s="40"/>
      <c r="AQ41" s="40"/>
      <c r="AR41" s="43"/>
      <c r="AS41" s="34"/>
      <c r="AT41" s="37"/>
    </row>
    <row r="42" spans="1:46" ht="15">
      <c r="A42" s="33"/>
      <c r="B42" s="34"/>
      <c r="C42" s="34"/>
      <c r="D42" s="38"/>
      <c r="E42" s="38"/>
      <c r="F42" s="38"/>
      <c r="G42" s="38"/>
      <c r="H42" s="38"/>
      <c r="I42" s="38"/>
      <c r="J42" s="38"/>
      <c r="K42" s="39"/>
      <c r="L42" s="50" t="str">
        <f>IF(S41="","",IF(VLOOKUP(T41,NP,12,FALSE)=0,CONCATENATE(VLOOKUP(T41,NP,8,FALSE)," pts - ",VLOOKUP(T41,NP,11,FALSE)),IF(VLOOKUP(T41,NP,22,FALSE)=0,CONCATENATE(VLOOKUP(T41,NP,18,FALSE)," pts - ",VLOOKUP(T41,NP,21,FALSE)),"")))</f>
        <v>0 pts - Inc</v>
      </c>
      <c r="M42" s="50"/>
      <c r="N42" s="77"/>
      <c r="O42" s="50"/>
      <c r="P42" s="50"/>
      <c r="Q42" s="77"/>
      <c r="R42" s="50"/>
      <c r="S42" s="51"/>
      <c r="T42" s="2"/>
      <c r="U42" s="3"/>
      <c r="V42" s="3"/>
      <c r="W42" s="83"/>
      <c r="X42" s="3"/>
      <c r="Y42" s="3"/>
      <c r="Z42" s="83"/>
      <c r="AA42" s="18"/>
      <c r="AB42" s="52"/>
      <c r="AC42" s="53" t="str">
        <f>IF(AB41="","",CONCATENATE(VLOOKUP(AB44,NP,8,FALSE)," pts - ",VLOOKUP(AB44,NP,11,FALSE)))</f>
        <v>519 pts - PSJT</v>
      </c>
      <c r="AD42" s="53"/>
      <c r="AE42" s="86"/>
      <c r="AF42" s="53"/>
      <c r="AG42" s="53"/>
      <c r="AH42" s="86"/>
      <c r="AI42" s="53"/>
      <c r="AJ42" s="54"/>
      <c r="AK42" s="40"/>
      <c r="AL42" s="40"/>
      <c r="AM42" s="40"/>
      <c r="AN42" s="40"/>
      <c r="AO42" s="40"/>
      <c r="AP42" s="40"/>
      <c r="AQ42" s="40"/>
      <c r="AR42" s="43"/>
      <c r="AS42" s="34"/>
      <c r="AT42" s="37"/>
    </row>
    <row r="43" spans="1:46" ht="15">
      <c r="A43" s="33"/>
      <c r="B43" s="34"/>
      <c r="C43" s="34"/>
      <c r="D43" s="38"/>
      <c r="E43" s="38"/>
      <c r="F43" s="38"/>
      <c r="G43" s="38"/>
      <c r="H43" s="38"/>
      <c r="I43" s="38"/>
      <c r="J43" s="38"/>
      <c r="K43" s="39"/>
      <c r="L43" s="38"/>
      <c r="M43" s="38"/>
      <c r="N43" s="76"/>
      <c r="O43" s="38"/>
      <c r="P43" s="38"/>
      <c r="Q43" s="76"/>
      <c r="R43" s="38"/>
      <c r="S43" s="19">
        <v>12</v>
      </c>
      <c r="T43" s="35">
        <f>IF(VLOOKUP(T41,NP,14,FALSE)=0,"",VLOOKUP(T41,NP,14,FALSE))</f>
      </c>
      <c r="U43" s="36">
        <f>IF(T43="","",CONCATENATE(VLOOKUP(T41,NP,15,FALSE),"  ",VLOOKUP(T41,NP,16,FALSE)))</f>
      </c>
      <c r="V43" s="4"/>
      <c r="W43" s="84"/>
      <c r="X43" s="4"/>
      <c r="Y43" s="4"/>
      <c r="Z43" s="84"/>
      <c r="AA43" s="5"/>
      <c r="AB43" s="54"/>
      <c r="AC43" s="53">
        <f>IF(AB41="","",CONCATENATE(IF(VLOOKUP(T41,NP,23,FALSE)="","",IF(VLOOKUP(T41,NP,12,FALSE)=1,VLOOKUP(T41,NP,23,FALSE),-VLOOKUP(T41,NP,23,FALSE))),IF(VLOOKUP(T41,NP,24,FALSE)="","",CONCATENATE(" / ",IF(VLOOKUP(T41,NP,12,FALSE)=1,VLOOKUP(T41,NP,24,FALSE),-VLOOKUP(T41,NP,24,FALSE)))),IF(VLOOKUP(T41,NP,25,FALSE)="","",CONCATENATE(" / ",IF(VLOOKUP(T41,NP,12,FALSE)=1,VLOOKUP(T41,NP,25,FALSE),-VLOOKUP(T41,NP,25,FALSE)))),IF(VLOOKUP(T41,NP,26,FALSE)="","",CONCATENATE(" / ",IF(VLOOKUP(T41,NP,12,FALSE)=1,VLOOKUP(T41,NP,26,FALSE),-VLOOKUP(T41,NP,26,FALSE)))),IF(VLOOKUP(T41,NP,27,FALSE)="","",CONCATENATE(" / ",IF(VLOOKUP(T41,NP,12,FALSE)=1,VLOOKUP(T41,NP,27,FALSE),-VLOOKUP(T41,NP,27,FALSE)))),IF(VLOOKUP(T41,NP,28)="","",CONCATENATE(" / ",IF(VLOOKUP(T41,NP,12)=1,VLOOKUP(T41,NP,28),-VLOOKUP(T41,NP,28)))),IF(VLOOKUP(T41,NP,29)="","",CONCATENATE(" / ",IF(VLOOKUP(T41,NP,12)=1,VLOOKUP(T41,NP,29),-VLOOKUP(T41,NP,29))))))</f>
      </c>
      <c r="AD43" s="53"/>
      <c r="AE43" s="86"/>
      <c r="AF43" s="53"/>
      <c r="AG43" s="53"/>
      <c r="AH43" s="86"/>
      <c r="AI43" s="53"/>
      <c r="AJ43" s="54"/>
      <c r="AK43" s="40"/>
      <c r="AL43" s="40"/>
      <c r="AM43" s="40"/>
      <c r="AN43" s="40"/>
      <c r="AO43" s="40"/>
      <c r="AP43" s="40"/>
      <c r="AQ43" s="40"/>
      <c r="AR43" s="43"/>
      <c r="AS43" s="34"/>
      <c r="AT43" s="37"/>
    </row>
    <row r="44" spans="1:46" ht="15">
      <c r="A44" s="33"/>
      <c r="B44" s="55" t="s">
        <v>46</v>
      </c>
      <c r="C44" s="34"/>
      <c r="D44" s="36" t="str">
        <f>IF(K44="","",IF(VLOOKUP(S44,NP,12,FALSE)=1,CONCATENATE(VLOOKUP(S44,NP,5,FALSE),"  ",VLOOKUP(S44,NP,6,FALSE)),IF(VLOOKUP(S44,NP,22,FALSE)=1,CONCATENATE(VLOOKUP(S44,NP,15,FALSE),"  ",VLOOKUP(S44,NP,16,FALSE)),"")))</f>
        <v>BENOIT  Eva</v>
      </c>
      <c r="E44" s="36"/>
      <c r="F44" s="36"/>
      <c r="G44" s="36"/>
      <c r="H44" s="36"/>
      <c r="I44" s="36"/>
      <c r="J44" s="36"/>
      <c r="K44" s="44">
        <f>IF(VLOOKUP(S44,NP,12,FALSE)=1,VLOOKUP(S44,NP,4,FALSE),IF(VLOOKUP(S44,NP,22,FALSE)=1,VLOOKUP(S44,NP,14,FALSE),""))</f>
        <v>955</v>
      </c>
      <c r="L44" s="46" t="s">
        <v>37</v>
      </c>
      <c r="M44" s="46"/>
      <c r="N44" s="78">
        <f>IF(VLOOKUP(S44,NP,32,FALSE)="","",IF(VLOOKUP(S44,NP,32,FALSE)=0,"",VLOOKUP(S44,NP,32,FALSE)))</f>
        <v>14</v>
      </c>
      <c r="O44" s="47">
        <f>IF(VLOOKUP(S44,NP,33,FALSE)="","",IF(VLOOKUP(S44,NP,34,FALSE)=2,"",VLOOKUP(S44,NP,34,FALSE)))</f>
        <v>43114</v>
      </c>
      <c r="P44" s="47"/>
      <c r="Q44" s="82">
        <f>IF(VLOOKUP(S44,NP,33,FALSE)="","",IF(VLOOKUP(S44,NP,33,FALSE)=0,"",VLOOKUP(S44,NP,33,FALSE)))</f>
        <v>0.6666666666666666</v>
      </c>
      <c r="R44" s="48"/>
      <c r="S44" s="56">
        <v>12</v>
      </c>
      <c r="T44" s="2"/>
      <c r="U44" s="41">
        <f>IF(T43="","",CONCATENATE(VLOOKUP(T41,NP,18,FALSE)," pts - ",VLOOKUP(T41,NP,21,FALSE)))</f>
      </c>
      <c r="V44" s="41"/>
      <c r="W44" s="23"/>
      <c r="X44" s="41"/>
      <c r="Y44" s="41"/>
      <c r="Z44" s="23"/>
      <c r="AA44" s="41"/>
      <c r="AB44" s="10">
        <v>11</v>
      </c>
      <c r="AC44" s="46" t="s">
        <v>37</v>
      </c>
      <c r="AD44" s="46"/>
      <c r="AE44" s="78">
        <f>IF(VLOOKUP(AB44,NP,32,FALSE)="","",IF(VLOOKUP(AB44,NP,32,FALSE)=0,"",VLOOKUP(AB44,NP,32,FALSE)))</f>
        <v>13</v>
      </c>
      <c r="AF44" s="47">
        <f>IF(VLOOKUP(AB44,NP,33,FALSE)="","",IF(VLOOKUP(AB44,NP,34,FALSE)=2,"",VLOOKUP(AB44,NP,34,FALSE)))</f>
        <v>43114</v>
      </c>
      <c r="AG44" s="47"/>
      <c r="AH44" s="82">
        <f>IF(VLOOKUP(AB44,NP,33,FALSE)="","",IF(VLOOKUP(AB44,NP,33,FALSE)=0,"",VLOOKUP(AB44,NP,33,FALSE)))</f>
        <v>0.6666666666666666</v>
      </c>
      <c r="AI44" s="48"/>
      <c r="AJ44" s="49">
        <f>IF(VLOOKUP(AB44,NP,12,FALSE)=1,VLOOKUP(AB44,NP,4,FALSE),IF(VLOOKUP(AB44,NP,22,FALSE)=1,VLOOKUP(AB44,NP,14,FALSE),""))</f>
        <v>951</v>
      </c>
      <c r="AK44" s="36" t="str">
        <f>IF(AJ44="","",IF(VLOOKUP(AB44,NP,12,FALSE)=1,CONCATENATE(VLOOKUP(AB44,NP,5,FALSE),"  ",VLOOKUP(AB44,NP,6,FALSE)),IF(VLOOKUP(AB44,NP,22,FALSE)=1,CONCATENATE(VLOOKUP(AB44,NP,15,FALSE),"  ",VLOOKUP(AB44,NP,16,FALSE)),"")))</f>
        <v>LAMBERT  Sarah</v>
      </c>
      <c r="AL44" s="36"/>
      <c r="AM44" s="36"/>
      <c r="AN44" s="36"/>
      <c r="AO44" s="36"/>
      <c r="AP44" s="36"/>
      <c r="AQ44" s="36"/>
      <c r="AR44" s="55" t="s">
        <v>44</v>
      </c>
      <c r="AS44" s="34"/>
      <c r="AT44" s="37"/>
    </row>
    <row r="45" spans="1:46" ht="15">
      <c r="A45" s="33"/>
      <c r="B45" s="34"/>
      <c r="C45" s="34"/>
      <c r="D45" s="41" t="str">
        <f>IF(K44="","",IF(VLOOKUP(S44,NP,12,FALSE)=1,CONCATENATE(VLOOKUP(S44,NP,8,FALSE)," pts - ",VLOOKUP(S44,NP,11,FALSE)),IF(VLOOKUP(S44,NP,22,FALSE)=1,CONCATENATE(VLOOKUP(S44,NP,18,FALSE)," pts - ",VLOOKUP(S44,NP,21,FALSE)),"")))</f>
        <v>500 pts - MORTAGNE USTT</v>
      </c>
      <c r="E45" s="41"/>
      <c r="F45" s="41"/>
      <c r="G45" s="41"/>
      <c r="H45" s="41"/>
      <c r="I45" s="41"/>
      <c r="J45" s="41"/>
      <c r="K45" s="39"/>
      <c r="L45" s="34"/>
      <c r="M45" s="34"/>
      <c r="N45" s="75"/>
      <c r="O45" s="34"/>
      <c r="P45" s="34"/>
      <c r="Q45" s="75"/>
      <c r="R45" s="34"/>
      <c r="S45" s="18">
        <v>11</v>
      </c>
      <c r="T45" s="35">
        <f>IF(VLOOKUP(T47,NP,4,FALSE)=0,"",VLOOKUP(T47,NP,4,FALSE))</f>
        <v>955</v>
      </c>
      <c r="U45" s="36" t="str">
        <f>IF(T45="","",CONCATENATE(VLOOKUP(T47,NP,5,FALSE),"  ",VLOOKUP(T47,NP,6,FALSE)))</f>
        <v>BENOIT  Eva</v>
      </c>
      <c r="V45" s="36"/>
      <c r="W45" s="70"/>
      <c r="X45" s="36"/>
      <c r="Y45" s="36"/>
      <c r="Z45" s="70"/>
      <c r="AA45" s="36"/>
      <c r="AB45" s="42"/>
      <c r="AC45" s="40"/>
      <c r="AD45" s="40"/>
      <c r="AE45" s="87"/>
      <c r="AF45" s="40"/>
      <c r="AG45" s="40"/>
      <c r="AH45" s="87"/>
      <c r="AI45" s="40"/>
      <c r="AJ45" s="52"/>
      <c r="AK45" s="53" t="str">
        <f>IF(AJ44="","",IF(VLOOKUP(AB44,NP,12,FALSE)=1,CONCATENATE(VLOOKUP(AB44,NP,8,FALSE)," pts - ",VLOOKUP(AB44,NP,11,FALSE)),IF(VLOOKUP(AB44,NP,22,FALSE)=1,CONCATENATE(VLOOKUP(AB44,NP,18,FALSE)," pts - ",VLOOKUP(AB44,NP,21,FALSE)),"")))</f>
        <v>500 pts - ALENCON ETOILE</v>
      </c>
      <c r="AL45" s="53"/>
      <c r="AM45" s="53"/>
      <c r="AN45" s="53"/>
      <c r="AO45" s="53"/>
      <c r="AP45" s="53"/>
      <c r="AQ45" s="53"/>
      <c r="AR45" s="43"/>
      <c r="AS45" s="34"/>
      <c r="AT45" s="37"/>
    </row>
    <row r="46" spans="1:46" ht="15">
      <c r="A46" s="33"/>
      <c r="B46" s="34"/>
      <c r="C46" s="34"/>
      <c r="D46" s="41">
        <f>IF(K44="","",CONCATENATE(IF(VLOOKUP(S44,NP,23,FALSE)="","",IF(VLOOKUP(S44,NP,12,FALSE)=1,VLOOKUP(S44,NP,23,FALSE),-VLOOKUP(S44,NP,23,FALSE))),IF(VLOOKUP(S44,NP,24,FALSE)="","",CONCATENATE(" / ",IF(VLOOKUP(S44,NP,12,FALSE)=1,VLOOKUP(S44,NP,24,FALSE),-VLOOKUP(S44,NP,24,FALSE)))),IF(VLOOKUP(S44,NP,25,FALSE)="","",CONCATENATE(" / ",IF(VLOOKUP(S44,NP,12,FALSE)=1,VLOOKUP(S44,NP,25,FALSE),-VLOOKUP(S44,NP,25,FALSE)))),IF(VLOOKUP(S44,NP,26,FALSE)="","",CONCATENATE(" / ",IF(VLOOKUP(S44,NP,12,FALSE)=1,VLOOKUP(S44,NP,26,FALSE),-VLOOKUP(S44,NP,26,FALSE)))),IF(VLOOKUP(S44,NP,27,FALSE)="","",CONCATENATE(" / ",IF(VLOOKUP(S44,NP,12,FALSE)=1,VLOOKUP(S44,NP,27,FALSE),-VLOOKUP(S44,NP,27,FALSE)))),IF(VLOOKUP(S44,NP,28)="","",CONCATENATE(" / ",IF(VLOOKUP(S44,NP,12)=1,VLOOKUP(S44,NP,28),-VLOOKUP(S44,NP,28)))),IF(VLOOKUP(S44,NP,29)="","",CONCATENATE(" / ",IF(VLOOKUP(S44,NP,12)=1,VLOOKUP(S44,NP,29),-VLOOKUP(S44,NP,29))))))</f>
      </c>
      <c r="E46" s="41"/>
      <c r="F46" s="41"/>
      <c r="G46" s="41"/>
      <c r="H46" s="41"/>
      <c r="I46" s="41"/>
      <c r="J46" s="41"/>
      <c r="K46" s="39"/>
      <c r="L46" s="34"/>
      <c r="M46" s="34"/>
      <c r="N46" s="75"/>
      <c r="O46" s="34"/>
      <c r="P46" s="34"/>
      <c r="Q46" s="75"/>
      <c r="R46" s="34"/>
      <c r="S46" s="6"/>
      <c r="T46" s="40"/>
      <c r="U46" s="41" t="str">
        <f>IF(T45="","",CONCATENATE(VLOOKUP(T47,NP,8,FALSE)," pts - ",VLOOKUP(T47,NP,11,FALSE)))</f>
        <v>500 pts - MORTAGNE USTT</v>
      </c>
      <c r="V46" s="41"/>
      <c r="W46" s="23"/>
      <c r="X46" s="41"/>
      <c r="Y46" s="41"/>
      <c r="Z46" s="23"/>
      <c r="AA46" s="41"/>
      <c r="AB46" s="7"/>
      <c r="AC46" s="3"/>
      <c r="AD46" s="8"/>
      <c r="AE46" s="85"/>
      <c r="AF46" s="8"/>
      <c r="AG46" s="8"/>
      <c r="AH46" s="85"/>
      <c r="AI46" s="9"/>
      <c r="AJ46" s="54"/>
      <c r="AK46" s="53">
        <f>IF(AJ44="","",CONCATENATE(IF(VLOOKUP(AB44,NP,23,FALSE)="","",IF(VLOOKUP(AB44,NP,12,FALSE)=1,VLOOKUP(AB44,NP,23,FALSE),-VLOOKUP(AB44,NP,23,FALSE))),IF(VLOOKUP(AB44,NP,24,FALSE)="","",CONCATENATE(" / ",IF(VLOOKUP(AB44,NP,12,FALSE)=1,VLOOKUP(AB44,NP,24,FALSE),-VLOOKUP(AB44,NP,24,FALSE)))),IF(VLOOKUP(AB44,NP,25,FALSE)="","",CONCATENATE(" / ",IF(VLOOKUP(AB44,NP,12,FALSE)=1,VLOOKUP(AB44,NP,25,FALSE),-VLOOKUP(AB44,NP,25,FALSE)))),IF(VLOOKUP(AB44,NP,26,FALSE)="","",CONCATENATE(" / ",IF(VLOOKUP(AB44,NP,12,FALSE)=1,VLOOKUP(AB44,NP,26,FALSE),-VLOOKUP(AB44,NP,26,FALSE)))),IF(VLOOKUP(AB44,NP,27,FALSE)="","",CONCATENATE(" / ",IF(VLOOKUP(AB44,NP,12,FALSE)=1,VLOOKUP(AB44,NP,27,FALSE),-VLOOKUP(AB44,NP,27,FALSE)))),IF(VLOOKUP(AB44,NP,28)="","",CONCATENATE(" / ",IF(VLOOKUP(AB44,NP,12)=1,VLOOKUP(AB44,NP,28),-VLOOKUP(AB44,NP,28)))),IF(VLOOKUP(AB44,NP,29)="","",CONCATENATE(" / ",IF(VLOOKUP(AB44,NP,12)=1,VLOOKUP(AB44,NP,29),-VLOOKUP(AB44,NP,29))))))</f>
      </c>
      <c r="AL46" s="53"/>
      <c r="AM46" s="53"/>
      <c r="AN46" s="53"/>
      <c r="AO46" s="53"/>
      <c r="AP46" s="53"/>
      <c r="AQ46" s="53"/>
      <c r="AR46" s="43"/>
      <c r="AS46" s="34"/>
      <c r="AT46" s="37"/>
    </row>
    <row r="47" spans="1:46" ht="15">
      <c r="A47" s="33"/>
      <c r="B47" s="34"/>
      <c r="C47" s="34"/>
      <c r="D47" s="38"/>
      <c r="E47" s="38"/>
      <c r="F47" s="38"/>
      <c r="G47" s="38"/>
      <c r="H47" s="38"/>
      <c r="I47" s="38"/>
      <c r="J47" s="38"/>
      <c r="K47" s="39"/>
      <c r="L47" s="36" t="str">
        <f>IF(S47="","",IF(VLOOKUP(T47,NP,12,FALSE)=0,CONCATENATE(VLOOKUP(T47,NP,5,FALSE),"  ",VLOOKUP(T47,NP,6,FALSE)),IF(VLOOKUP(T47,NP,22,FALSE)=0,CONCATENATE(VLOOKUP(T47,NP,15,FALSE),"  ",VLOOKUP(T47,NP,16,FALSE)),"")))</f>
        <v>BENOIT  Eva</v>
      </c>
      <c r="M47" s="36"/>
      <c r="N47" s="70"/>
      <c r="O47" s="36"/>
      <c r="P47" s="36"/>
      <c r="Q47" s="70"/>
      <c r="R47" s="36"/>
      <c r="S47" s="44">
        <f>IF(AND(VLOOKUP(T47,NP,12,FALSE)=0,VLOOKUP(T47,NP,22,FALSE)=0),"",IF(VLOOKUP(T47,NP,12,FALSE)=0,VLOOKUP(T47,NP,4,FALSE),IF(VLOOKUP(T47,NP,22,FALSE)=0,VLOOKUP(T47,NP,14,FALSE),"")))</f>
        <v>955</v>
      </c>
      <c r="T47" s="45">
        <v>10</v>
      </c>
      <c r="U47" s="46" t="s">
        <v>37</v>
      </c>
      <c r="V47" s="46"/>
      <c r="W47" s="78">
        <f>IF(VLOOKUP(T47,NP,32,FALSE)="","",IF(VLOOKUP(T47,NP,32,FALSE)=0,"",VLOOKUP(T47,NP,32,FALSE)))</f>
        <v>6</v>
      </c>
      <c r="X47" s="47">
        <f>IF(VLOOKUP(T47,NP,33,FALSE)="","",IF(VLOOKUP(T47,NP,34,FALSE)=2,"",VLOOKUP(T47,NP,34,FALSE)))</f>
        <v>43114</v>
      </c>
      <c r="Y47" s="47"/>
      <c r="Z47" s="82">
        <f>IF(VLOOKUP(T47,NP,33,FALSE)="","",IF(VLOOKUP(T47,NP,33,FALSE)=0,"",VLOOKUP(T47,NP,33,FALSE)))</f>
        <v>0.6041666666666666</v>
      </c>
      <c r="AA47" s="48"/>
      <c r="AB47" s="49">
        <f>IF(VLOOKUP(AB44,NP,14,FALSE)=0,"",VLOOKUP(AB44,NP,14,FALSE))</f>
        <v>951</v>
      </c>
      <c r="AC47" s="36" t="str">
        <f>IF(AB47="","",CONCATENATE(VLOOKUP(AB44,NP,15,FALSE),"  ",VLOOKUP(AB44,NP,16,FALSE)))</f>
        <v>LAMBERT  Sarah</v>
      </c>
      <c r="AD47" s="36"/>
      <c r="AE47" s="70"/>
      <c r="AF47" s="36"/>
      <c r="AG47" s="36"/>
      <c r="AH47" s="70"/>
      <c r="AI47" s="36"/>
      <c r="AJ47" s="54"/>
      <c r="AK47" s="40"/>
      <c r="AL47" s="40"/>
      <c r="AM47" s="40"/>
      <c r="AN47" s="40"/>
      <c r="AO47" s="40"/>
      <c r="AP47" s="40"/>
      <c r="AQ47" s="40"/>
      <c r="AR47" s="43"/>
      <c r="AS47" s="34"/>
      <c r="AT47" s="37"/>
    </row>
    <row r="48" spans="1:46" ht="1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50" t="str">
        <f>IF(S47="","",IF(VLOOKUP(T47,NP,12,FALSE)=0,CONCATENATE(VLOOKUP(T47,NP,8,FALSE)," pts - ",VLOOKUP(T47,NP,11,FALSE)),IF(VLOOKUP(T47,NP,22,FALSE)=0,CONCATENATE(VLOOKUP(T47,NP,18,FALSE)," pts - ",VLOOKUP(T47,NP,21,FALSE)),"")))</f>
        <v>500 pts - MORTAGNE USTT</v>
      </c>
      <c r="M48" s="50"/>
      <c r="N48" s="77"/>
      <c r="O48" s="50"/>
      <c r="P48" s="50"/>
      <c r="Q48" s="77"/>
      <c r="R48" s="50"/>
      <c r="S48" s="51"/>
      <c r="T48" s="2"/>
      <c r="U48" s="3"/>
      <c r="V48" s="3"/>
      <c r="W48" s="83"/>
      <c r="X48" s="3"/>
      <c r="Y48" s="3"/>
      <c r="Z48" s="83"/>
      <c r="AA48" s="18"/>
      <c r="AB48" s="52"/>
      <c r="AC48" s="58" t="str">
        <f>IF(AB47="","",CONCATENATE(VLOOKUP(AB44,NP,18,FALSE)," pts - ",VLOOKUP(AB44,NP,21,FALSE)))</f>
        <v>500 pts - ALENCON ETOILE</v>
      </c>
      <c r="AD48" s="58"/>
      <c r="AE48" s="88"/>
      <c r="AF48" s="58"/>
      <c r="AG48" s="58"/>
      <c r="AH48" s="88"/>
      <c r="AI48" s="58"/>
      <c r="AJ48" s="42"/>
      <c r="AK48" s="40"/>
      <c r="AL48" s="40"/>
      <c r="AM48" s="40"/>
      <c r="AN48" s="40"/>
      <c r="AO48" s="40"/>
      <c r="AP48" s="40"/>
      <c r="AQ48" s="59"/>
      <c r="AR48" s="43"/>
      <c r="AS48" s="34"/>
      <c r="AT48" s="37"/>
    </row>
    <row r="49" spans="1:46" ht="15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75"/>
      <c r="O49" s="34"/>
      <c r="P49" s="34"/>
      <c r="Q49" s="75"/>
      <c r="R49" s="60"/>
      <c r="S49" s="61">
        <v>10</v>
      </c>
      <c r="T49" s="35">
        <f>IF(VLOOKUP(T47,NP,14,FALSE)=0,"",VLOOKUP(T47,NP,14,FALSE))</f>
        <v>951</v>
      </c>
      <c r="U49" s="36" t="str">
        <f>IF(T49="","",CONCATENATE(VLOOKUP(T47,NP,15,FALSE),"  ",VLOOKUP(T47,NP,16,FALSE)))</f>
        <v>LAMBERT  Sarah</v>
      </c>
      <c r="V49" s="4"/>
      <c r="W49" s="84"/>
      <c r="X49" s="4"/>
      <c r="Y49" s="4"/>
      <c r="Z49" s="84"/>
      <c r="AA49" s="5"/>
      <c r="AB49" s="54"/>
      <c r="AC49" s="62">
        <f>IF(AB47="","",CONCATENATE(IF(VLOOKUP(T47,NP,23,FALSE)="","",IF(VLOOKUP(T47,NP,12,FALSE)=1,VLOOKUP(T47,NP,23,FALSE),-VLOOKUP(T47,NP,23,FALSE))),IF(VLOOKUP(T47,NP,24,FALSE)="","",CONCATENATE(" / ",IF(VLOOKUP(T47,NP,12,FALSE)=1,VLOOKUP(T47,NP,24,FALSE),-VLOOKUP(T47,NP,24,FALSE)))),IF(VLOOKUP(T47,NP,25,FALSE)="","",CONCATENATE(" / ",IF(VLOOKUP(T47,NP,12,FALSE)=1,VLOOKUP(T47,NP,25,FALSE),-VLOOKUP(T47,NP,25,FALSE)))),IF(VLOOKUP(T47,NP,26,FALSE)="","",CONCATENATE(" / ",IF(VLOOKUP(T47,NP,12,FALSE)=1,VLOOKUP(T47,NP,26,FALSE),-VLOOKUP(T47,NP,26,FALSE)))),IF(VLOOKUP(T47,NP,27,FALSE)="","",CONCATENATE(" / ",IF(VLOOKUP(T47,NP,12,FALSE)=1,VLOOKUP(T47,NP,27,FALSE),-VLOOKUP(T47,NP,27,FALSE)))),IF(VLOOKUP(T47,NP,28)="","",CONCATENATE(" / ",IF(VLOOKUP(T47,NP,12)=1,VLOOKUP(T47,NP,28),-VLOOKUP(T47,NP,28)))),IF(VLOOKUP(T47,NP,29)="","",CONCATENATE(" / ",IF(VLOOKUP(T47,NP,12)=1,VLOOKUP(T47,NP,29),-VLOOKUP(T47,NP,29))))))</f>
      </c>
      <c r="AD49" s="53"/>
      <c r="AE49" s="86"/>
      <c r="AF49" s="53"/>
      <c r="AG49" s="53"/>
      <c r="AH49" s="86"/>
      <c r="AI49" s="53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7"/>
    </row>
    <row r="50" spans="1:46" ht="15">
      <c r="A50" s="33"/>
      <c r="B50" s="55" t="s">
        <v>47</v>
      </c>
      <c r="C50" s="34"/>
      <c r="D50" s="36" t="str">
        <f>IF(K50="","",IF(VLOOKUP(S44,NP,12,FALSE)=0,CONCATENATE(VLOOKUP(S44,NP,5,FALSE),"  ",VLOOKUP(S44,NP,6,FALSE)),IF(VLOOKUP(S44,NP,22,FALSE)=0,CONCATENATE(VLOOKUP(S44,NP,15,FALSE),"  ",VLOOKUP(S44,NP,16,FALSE)),"")))</f>
        <v>Absent  </v>
      </c>
      <c r="E50" s="36"/>
      <c r="F50" s="36"/>
      <c r="G50" s="36"/>
      <c r="H50" s="36"/>
      <c r="I50" s="36"/>
      <c r="J50" s="36"/>
      <c r="K50" s="35">
        <f>IF(AND(VLOOKUP(S44,NP,12,FALSE)=0,VLOOKUP(S44,NP,22,FALSE)=0),"",IF(VLOOKUP(S44,NP,12,FALSE)=0,VLOOKUP(S44,NP,4,FALSE),IF(VLOOKUP(S44,NP,22,FALSE)=0,VLOOKUP(S44,NP,14,FALSE),"")))</f>
        <v>0</v>
      </c>
      <c r="L50" s="63"/>
      <c r="M50" s="63"/>
      <c r="N50" s="79"/>
      <c r="O50" s="63"/>
      <c r="P50" s="63"/>
      <c r="Q50" s="79"/>
      <c r="R50" s="64"/>
      <c r="S50" s="34"/>
      <c r="T50" s="2"/>
      <c r="U50" s="41" t="str">
        <f>IF(T49="","",CONCATENATE(VLOOKUP(T47,NP,18,FALSE)," pts - ",VLOOKUP(T47,NP,21,FALSE)))</f>
        <v>500 pts - ALENCON ETOILE</v>
      </c>
      <c r="V50" s="41"/>
      <c r="W50" s="23"/>
      <c r="X50" s="41"/>
      <c r="Y50" s="41"/>
      <c r="Z50" s="23"/>
      <c r="AA50" s="41"/>
      <c r="AB50" s="65"/>
      <c r="AC50" s="66"/>
      <c r="AD50" s="63"/>
      <c r="AE50" s="79"/>
      <c r="AF50" s="63"/>
      <c r="AG50" s="63"/>
      <c r="AH50" s="79"/>
      <c r="AI50" s="63"/>
      <c r="AJ50" s="35">
        <f>IF(AND(VLOOKUP(AB44,NP,12,FALSE)=0,VLOOKUP(AB44,NP,22,FALSE)=0),"",IF(VLOOKUP(AB44,NP,12,FALSE)=0,VLOOKUP(AB44,NP,4,FALSE),IF(VLOOKUP(AB44,NP,22,FALSE)=0,VLOOKUP(AB44,NP,14,FALSE),"")))</f>
        <v>959</v>
      </c>
      <c r="AK50" s="36" t="str">
        <f>IF(AJ50="","",IF(VLOOKUP(AB44,NP,12,FALSE)=0,CONCATENATE(VLOOKUP(AB44,NP,5,FALSE),"  ",VLOOKUP(AB44,NP,6,FALSE)),IF(VLOOKUP(AB44,NP,22,FALSE)=0,CONCATENATE(VLOOKUP(AB44,NP,15,FALSE),"  ",VLOOKUP(AB44,NP,16,FALSE)),"")))</f>
        <v>ROHEE  Louna</v>
      </c>
      <c r="AL50" s="36"/>
      <c r="AM50" s="36"/>
      <c r="AN50" s="36"/>
      <c r="AO50" s="36"/>
      <c r="AP50" s="36"/>
      <c r="AQ50" s="36"/>
      <c r="AR50" s="55" t="s">
        <v>45</v>
      </c>
      <c r="AS50" s="34"/>
      <c r="AT50" s="37"/>
    </row>
    <row r="51" spans="1:46" ht="15">
      <c r="A51" s="33"/>
      <c r="B51" s="34"/>
      <c r="C51" s="34"/>
      <c r="D51" s="41" t="str">
        <f>IF(K50="","",IF(VLOOKUP(S44,NP,12,FALSE)=0,CONCATENATE(VLOOKUP(S44,NP,8,FALSE)," pts - ",VLOOKUP(S44,NP,11,FALSE)),IF(VLOOKUP(S44,NP,22,FALSE)=0,CONCATENATE(VLOOKUP(S44,NP,18,FALSE)," pts - ",VLOOKUP(S44,NP,21,FALSE)),"")))</f>
        <v>0 pts - Inc</v>
      </c>
      <c r="E51" s="41"/>
      <c r="F51" s="41"/>
      <c r="G51" s="41"/>
      <c r="H51" s="41"/>
      <c r="I51" s="41"/>
      <c r="J51" s="41"/>
      <c r="K51" s="38"/>
      <c r="L51" s="34"/>
      <c r="M51" s="34"/>
      <c r="N51" s="75"/>
      <c r="O51" s="34"/>
      <c r="P51" s="34"/>
      <c r="Q51" s="75"/>
      <c r="R51" s="34"/>
      <c r="S51" s="34"/>
      <c r="T51" s="34"/>
      <c r="U51" s="34"/>
      <c r="V51" s="34"/>
      <c r="W51" s="75"/>
      <c r="X51" s="34"/>
      <c r="Y51" s="34"/>
      <c r="Z51" s="75"/>
      <c r="AA51" s="34"/>
      <c r="AB51" s="34"/>
      <c r="AC51" s="34"/>
      <c r="AD51" s="34"/>
      <c r="AE51" s="75"/>
      <c r="AF51" s="34"/>
      <c r="AG51" s="34"/>
      <c r="AH51" s="75"/>
      <c r="AI51" s="34"/>
      <c r="AJ51" s="40"/>
      <c r="AK51" s="53" t="str">
        <f>IF(AJ50="","",IF(VLOOKUP(AB44,NP,12,FALSE)=0,CONCATENATE(VLOOKUP(AB44,NP,8,FALSE)," pts - ",VLOOKUP(AB44,NP,11,FALSE)),IF(VLOOKUP(AB44,NP,22,FALSE)=0,CONCATENATE(VLOOKUP(AB44,NP,18,FALSE)," pts - ",VLOOKUP(AB44,NP,21,FALSE)),"")))</f>
        <v>519 pts - PSJT</v>
      </c>
      <c r="AL51" s="53"/>
      <c r="AM51" s="53"/>
      <c r="AN51" s="53"/>
      <c r="AO51" s="53"/>
      <c r="AP51" s="53"/>
      <c r="AQ51" s="53"/>
      <c r="AR51" s="43"/>
      <c r="AS51" s="34"/>
      <c r="AT51" s="37"/>
    </row>
    <row r="52" spans="1:47" ht="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75"/>
      <c r="O52" s="34"/>
      <c r="P52" s="34"/>
      <c r="Q52" s="75"/>
      <c r="R52" s="34"/>
      <c r="S52" s="34"/>
      <c r="T52" s="34"/>
      <c r="U52" s="34"/>
      <c r="V52" s="34"/>
      <c r="W52" s="75"/>
      <c r="X52" s="34"/>
      <c r="Y52" s="34"/>
      <c r="Z52" s="75"/>
      <c r="AA52" s="34"/>
      <c r="AB52" s="34"/>
      <c r="AC52" s="34"/>
      <c r="AD52" s="34"/>
      <c r="AE52" s="75"/>
      <c r="AF52" s="34"/>
      <c r="AG52" s="34"/>
      <c r="AH52" s="75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</row>
    <row r="53" spans="1:47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75"/>
      <c r="O53" s="34"/>
      <c r="P53" s="34"/>
      <c r="Q53" s="75"/>
      <c r="R53" s="34"/>
      <c r="S53" s="34"/>
      <c r="T53" s="34"/>
      <c r="U53" s="34"/>
      <c r="V53" s="34"/>
      <c r="W53" s="75"/>
      <c r="X53" s="34"/>
      <c r="Y53" s="34"/>
      <c r="Z53" s="75"/>
      <c r="AA53" s="34"/>
      <c r="AB53" s="34"/>
      <c r="AC53" s="34"/>
      <c r="AD53" s="34"/>
      <c r="AE53" s="75"/>
      <c r="AF53" s="34"/>
      <c r="AG53" s="34"/>
      <c r="AH53" s="75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</row>
    <row r="54" spans="1:47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75"/>
      <c r="O54" s="34"/>
      <c r="P54" s="34"/>
      <c r="Q54" s="75"/>
      <c r="R54" s="34"/>
      <c r="S54" s="34"/>
      <c r="T54" s="34"/>
      <c r="U54" s="34"/>
      <c r="V54" s="34"/>
      <c r="W54" s="75"/>
      <c r="X54" s="34"/>
      <c r="Y54" s="34"/>
      <c r="Z54" s="75"/>
      <c r="AA54" s="34"/>
      <c r="AB54" s="34"/>
      <c r="AC54" s="34"/>
      <c r="AD54" s="34"/>
      <c r="AE54" s="75"/>
      <c r="AF54" s="34"/>
      <c r="AG54" s="34"/>
      <c r="AH54" s="75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</row>
    <row r="55" spans="1:47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75"/>
      <c r="O55" s="34"/>
      <c r="P55" s="34"/>
      <c r="Q55" s="75"/>
      <c r="R55" s="34"/>
      <c r="S55" s="34"/>
      <c r="T55" s="34"/>
      <c r="U55" s="34"/>
      <c r="V55" s="34"/>
      <c r="W55" s="75"/>
      <c r="X55" s="34"/>
      <c r="Y55" s="34"/>
      <c r="Z55" s="75"/>
      <c r="AA55" s="34"/>
      <c r="AB55" s="34"/>
      <c r="AC55" s="34"/>
      <c r="AD55" s="34"/>
      <c r="AE55" s="75"/>
      <c r="AF55" s="34"/>
      <c r="AG55" s="34"/>
      <c r="AH55" s="75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</row>
    <row r="56" spans="1:47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75"/>
      <c r="O56" s="34"/>
      <c r="P56" s="34"/>
      <c r="Q56" s="75"/>
      <c r="R56" s="34"/>
      <c r="S56" s="34"/>
      <c r="T56" s="34"/>
      <c r="U56" s="34"/>
      <c r="V56" s="34"/>
      <c r="W56" s="75"/>
      <c r="X56" s="34"/>
      <c r="Y56" s="34"/>
      <c r="Z56" s="75"/>
      <c r="AA56" s="34"/>
      <c r="AB56" s="34"/>
      <c r="AC56" s="34"/>
      <c r="AD56" s="34"/>
      <c r="AE56" s="75"/>
      <c r="AF56" s="34"/>
      <c r="AG56" s="34"/>
      <c r="AH56" s="75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</row>
    <row r="57" spans="1:47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75"/>
      <c r="O57" s="34"/>
      <c r="P57" s="34"/>
      <c r="Q57" s="75"/>
      <c r="R57" s="34"/>
      <c r="S57" s="34"/>
      <c r="T57" s="34"/>
      <c r="U57" s="34"/>
      <c r="V57" s="34"/>
      <c r="W57" s="75"/>
      <c r="X57" s="34"/>
      <c r="Y57" s="34"/>
      <c r="Z57" s="75"/>
      <c r="AA57" s="34"/>
      <c r="AB57" s="34"/>
      <c r="AC57" s="34"/>
      <c r="AD57" s="34"/>
      <c r="AE57" s="75"/>
      <c r="AF57" s="34"/>
      <c r="AG57" s="34"/>
      <c r="AH57" s="75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</row>
    <row r="58" spans="1:47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75"/>
      <c r="O58" s="34"/>
      <c r="P58" s="34"/>
      <c r="Q58" s="75"/>
      <c r="R58" s="34"/>
      <c r="S58" s="34"/>
      <c r="T58" s="34"/>
      <c r="U58" s="34"/>
      <c r="V58" s="34"/>
      <c r="W58" s="75"/>
      <c r="X58" s="34"/>
      <c r="Y58" s="34"/>
      <c r="Z58" s="75"/>
      <c r="AA58" s="34"/>
      <c r="AB58" s="34"/>
      <c r="AC58" s="34"/>
      <c r="AD58" s="34"/>
      <c r="AE58" s="75"/>
      <c r="AF58" s="34"/>
      <c r="AG58" s="34"/>
      <c r="AH58" s="75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</row>
    <row r="59" spans="1:47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75"/>
      <c r="O59" s="34"/>
      <c r="P59" s="34"/>
      <c r="Q59" s="75"/>
      <c r="R59" s="34"/>
      <c r="S59" s="34"/>
      <c r="T59" s="34"/>
      <c r="U59" s="34"/>
      <c r="V59" s="34"/>
      <c r="W59" s="75"/>
      <c r="X59" s="34"/>
      <c r="Y59" s="34"/>
      <c r="Z59" s="75"/>
      <c r="AA59" s="34"/>
      <c r="AB59" s="34"/>
      <c r="AC59" s="34"/>
      <c r="AD59" s="34"/>
      <c r="AE59" s="75"/>
      <c r="AF59" s="34"/>
      <c r="AG59" s="34"/>
      <c r="AH59" s="75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</row>
    <row r="60" spans="1:47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75"/>
      <c r="O60" s="34"/>
      <c r="P60" s="34"/>
      <c r="Q60" s="75"/>
      <c r="R60" s="34"/>
      <c r="S60" s="34"/>
      <c r="T60" s="34"/>
      <c r="U60" s="34"/>
      <c r="V60" s="34"/>
      <c r="W60" s="75"/>
      <c r="X60" s="34"/>
      <c r="Y60" s="34"/>
      <c r="Z60" s="75"/>
      <c r="AA60" s="34"/>
      <c r="AB60" s="34"/>
      <c r="AC60" s="34"/>
      <c r="AD60" s="34"/>
      <c r="AE60" s="75"/>
      <c r="AF60" s="34"/>
      <c r="AG60" s="34"/>
      <c r="AH60" s="75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</row>
    <row r="61" spans="1:47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75"/>
      <c r="O61" s="34"/>
      <c r="P61" s="34"/>
      <c r="Q61" s="75"/>
      <c r="R61" s="34"/>
      <c r="S61" s="34"/>
      <c r="T61" s="34"/>
      <c r="U61" s="34"/>
      <c r="V61" s="34"/>
      <c r="W61" s="75"/>
      <c r="X61" s="34"/>
      <c r="Y61" s="34"/>
      <c r="Z61" s="75"/>
      <c r="AA61" s="34"/>
      <c r="AB61" s="34"/>
      <c r="AC61" s="34"/>
      <c r="AD61" s="34"/>
      <c r="AE61" s="75"/>
      <c r="AF61" s="34"/>
      <c r="AG61" s="34"/>
      <c r="AH61" s="75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</row>
    <row r="62" spans="1:47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75"/>
      <c r="O62" s="34"/>
      <c r="P62" s="34"/>
      <c r="Q62" s="75"/>
      <c r="R62" s="34"/>
      <c r="S62" s="34"/>
      <c r="T62" s="34"/>
      <c r="U62" s="34"/>
      <c r="V62" s="34"/>
      <c r="W62" s="75"/>
      <c r="X62" s="34"/>
      <c r="Y62" s="34"/>
      <c r="Z62" s="75"/>
      <c r="AA62" s="34"/>
      <c r="AB62" s="34"/>
      <c r="AC62" s="34"/>
      <c r="AD62" s="34"/>
      <c r="AE62" s="75"/>
      <c r="AF62" s="34"/>
      <c r="AG62" s="34"/>
      <c r="AH62" s="75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</row>
    <row r="63" spans="1:47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75"/>
      <c r="O63" s="34"/>
      <c r="P63" s="34"/>
      <c r="Q63" s="75"/>
      <c r="R63" s="34"/>
      <c r="S63" s="34"/>
      <c r="T63" s="34"/>
      <c r="U63" s="34"/>
      <c r="V63" s="34"/>
      <c r="W63" s="75"/>
      <c r="X63" s="34"/>
      <c r="Y63" s="34"/>
      <c r="Z63" s="75"/>
      <c r="AA63" s="34"/>
      <c r="AB63" s="34"/>
      <c r="AC63" s="34"/>
      <c r="AD63" s="34"/>
      <c r="AE63" s="75"/>
      <c r="AF63" s="34"/>
      <c r="AG63" s="34"/>
      <c r="AH63" s="75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</row>
    <row r="64" spans="1:47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75"/>
      <c r="O64" s="34"/>
      <c r="P64" s="34"/>
      <c r="Q64" s="75"/>
      <c r="R64" s="34"/>
      <c r="S64" s="34"/>
      <c r="T64" s="34"/>
      <c r="U64" s="34"/>
      <c r="V64" s="34"/>
      <c r="W64" s="75"/>
      <c r="X64" s="34"/>
      <c r="Y64" s="34"/>
      <c r="Z64" s="75"/>
      <c r="AA64" s="34"/>
      <c r="AB64" s="34"/>
      <c r="AC64" s="34"/>
      <c r="AD64" s="34"/>
      <c r="AE64" s="75"/>
      <c r="AF64" s="34"/>
      <c r="AG64" s="34"/>
      <c r="AH64" s="75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</row>
    <row r="65" spans="1:47" ht="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75"/>
      <c r="O65" s="34"/>
      <c r="P65" s="34"/>
      <c r="Q65" s="75"/>
      <c r="R65" s="34"/>
      <c r="S65" s="34"/>
      <c r="T65" s="34"/>
      <c r="U65" s="34"/>
      <c r="V65" s="34"/>
      <c r="W65" s="75"/>
      <c r="X65" s="34"/>
      <c r="Y65" s="34"/>
      <c r="Z65" s="75"/>
      <c r="AA65" s="34"/>
      <c r="AB65" s="34"/>
      <c r="AC65" s="34"/>
      <c r="AD65" s="34"/>
      <c r="AE65" s="75"/>
      <c r="AF65" s="34"/>
      <c r="AG65" s="34"/>
      <c r="AH65" s="75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</row>
    <row r="66" spans="1:47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75"/>
      <c r="O66" s="34"/>
      <c r="P66" s="34"/>
      <c r="Q66" s="75"/>
      <c r="R66" s="34"/>
      <c r="S66" s="34"/>
      <c r="T66" s="34"/>
      <c r="U66" s="34"/>
      <c r="V66" s="34"/>
      <c r="W66" s="75"/>
      <c r="X66" s="34"/>
      <c r="Y66" s="34"/>
      <c r="Z66" s="75"/>
      <c r="AA66" s="34"/>
      <c r="AB66" s="34"/>
      <c r="AC66" s="34"/>
      <c r="AD66" s="34"/>
      <c r="AE66" s="75"/>
      <c r="AF66" s="34"/>
      <c r="AG66" s="34"/>
      <c r="AH66" s="75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</row>
    <row r="67" spans="1:47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75"/>
      <c r="O67" s="34"/>
      <c r="P67" s="34"/>
      <c r="Q67" s="75"/>
      <c r="R67" s="34"/>
      <c r="S67" s="34"/>
      <c r="T67" s="34"/>
      <c r="U67" s="34"/>
      <c r="V67" s="34"/>
      <c r="W67" s="75"/>
      <c r="X67" s="34"/>
      <c r="Y67" s="34"/>
      <c r="Z67" s="75"/>
      <c r="AA67" s="34"/>
      <c r="AB67" s="34"/>
      <c r="AC67" s="34"/>
      <c r="AD67" s="34"/>
      <c r="AE67" s="75"/>
      <c r="AF67" s="34"/>
      <c r="AG67" s="34"/>
      <c r="AH67" s="75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</row>
    <row r="68" spans="1:47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75"/>
      <c r="O68" s="34"/>
      <c r="P68" s="34"/>
      <c r="Q68" s="75"/>
      <c r="R68" s="34"/>
      <c r="S68" s="34"/>
      <c r="T68" s="34"/>
      <c r="U68" s="34"/>
      <c r="V68" s="34"/>
      <c r="W68" s="75"/>
      <c r="X68" s="34"/>
      <c r="Y68" s="34"/>
      <c r="Z68" s="75"/>
      <c r="AA68" s="34"/>
      <c r="AB68" s="34"/>
      <c r="AC68" s="34"/>
      <c r="AD68" s="34"/>
      <c r="AE68" s="75"/>
      <c r="AF68" s="34"/>
      <c r="AG68" s="34"/>
      <c r="AH68" s="75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</row>
    <row r="69" spans="1:47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75"/>
      <c r="O69" s="34"/>
      <c r="P69" s="34"/>
      <c r="Q69" s="75"/>
      <c r="R69" s="34"/>
      <c r="S69" s="34"/>
      <c r="T69" s="34"/>
      <c r="U69" s="34"/>
      <c r="V69" s="34"/>
      <c r="W69" s="75"/>
      <c r="X69" s="34"/>
      <c r="Y69" s="34"/>
      <c r="Z69" s="75"/>
      <c r="AA69" s="34"/>
      <c r="AB69" s="34"/>
      <c r="AC69" s="34"/>
      <c r="AD69" s="34"/>
      <c r="AE69" s="75"/>
      <c r="AF69" s="34"/>
      <c r="AG69" s="34"/>
      <c r="AH69" s="75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</row>
    <row r="70" spans="1:47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75"/>
      <c r="O70" s="34"/>
      <c r="P70" s="34"/>
      <c r="Q70" s="75"/>
      <c r="R70" s="34"/>
      <c r="S70" s="34"/>
      <c r="T70" s="34"/>
      <c r="U70" s="34"/>
      <c r="V70" s="34"/>
      <c r="W70" s="75"/>
      <c r="X70" s="34"/>
      <c r="Y70" s="34"/>
      <c r="Z70" s="75"/>
      <c r="AA70" s="34"/>
      <c r="AB70" s="34"/>
      <c r="AC70" s="34"/>
      <c r="AD70" s="34"/>
      <c r="AE70" s="75"/>
      <c r="AF70" s="34"/>
      <c r="AG70" s="34"/>
      <c r="AH70" s="75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</row>
  </sheetData>
  <sheetProtection/>
  <mergeCells count="1">
    <mergeCell ref="D3:M3"/>
  </mergeCells>
  <printOptions horizontalCentered="1"/>
  <pageMargins left="0.2362204724409449" right="0.2362204724409449" top="0.3937007874015748" bottom="0.5118110236220472" header="0.2362204724409449" footer="0.15748031496062992"/>
  <pageSetup fitToHeight="1" fitToWidth="1" orientation="landscape" paperSize="9" scale="50" r:id="rId1"/>
  <headerFooter alignWithMargins="0">
    <oddFooter>&amp;L&amp;D&amp;R&amp;F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</dc:creator>
  <cp:keywords/>
  <dc:description/>
  <cp:lastModifiedBy>Philippe ANTOINE</cp:lastModifiedBy>
  <cp:lastPrinted>2009-08-31T19:22:21Z</cp:lastPrinted>
  <dcterms:created xsi:type="dcterms:W3CDTF">2002-10-17T15:52:33Z</dcterms:created>
  <dcterms:modified xsi:type="dcterms:W3CDTF">2019-01-14T10:02:29Z</dcterms:modified>
  <cp:category/>
  <cp:version/>
  <cp:contentType/>
  <cp:contentStatus/>
</cp:coreProperties>
</file>