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155" activeTab="2"/>
  </bookViews>
  <sheets>
    <sheet name="Liste des parties" sheetId="1" r:id="rId1"/>
    <sheet name="Date Tournoi" sheetId="2" r:id="rId2"/>
    <sheet name="Tableau" sheetId="3" r:id="rId3"/>
  </sheets>
  <definedNames>
    <definedName name="Date">'Date Tournoi'!$B$2</definedName>
    <definedName name="NP">'Liste des parties'!$A:$XFD</definedName>
  </definedNames>
  <calcPr calcMode="manual" fullCalcOnLoad="1"/>
</workbook>
</file>

<file path=xl/sharedStrings.xml><?xml version="1.0" encoding="utf-8"?>
<sst xmlns="http://schemas.openxmlformats.org/spreadsheetml/2006/main" count="211" uniqueCount="88">
  <si>
    <t>Places  1 à 4</t>
  </si>
  <si>
    <t>Places  5 à 8</t>
  </si>
  <si>
    <t>Places  9 à 12</t>
  </si>
  <si>
    <t>Places  13 à 16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</si>
  <si>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</si>
  <si>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</si>
  <si>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</si>
  <si>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</si>
  <si>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</si>
  <si>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</si>
  <si>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</si>
  <si>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</si>
  <si>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</si>
  <si>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</si>
  <si>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</si>
  <si>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</si>
  <si>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</si>
  <si>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</si>
  <si>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</si>
  <si>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</si>
  <si>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</si>
  <si>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</si>
  <si>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</si>
  <si>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</si>
  <si>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</si>
  <si>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</si>
  <si>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</si>
  <si>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</si>
  <si>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</si>
  <si>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</si>
  <si>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</si>
  <si>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</si>
  <si>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</si>
  <si>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</si>
  <si>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</si>
  <si>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N° Table</t>
  </si>
  <si>
    <t>Horaire</t>
  </si>
  <si>
    <t>Table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</si>
  <si>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</si>
  <si>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</si>
  <si>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</si>
  <si>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</si>
  <si>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</si>
  <si>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</si>
  <si>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</si>
  <si>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</si>
  <si>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</si>
  <si>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</si>
  <si>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</si>
  <si>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13ème</t>
  </si>
  <si>
    <t>14ème</t>
  </si>
  <si>
    <t>12ème</t>
  </si>
  <si>
    <t>15ème</t>
  </si>
  <si>
    <t>16ème</t>
  </si>
  <si>
    <t>Date</t>
  </si>
  <si>
    <t>Paramètres</t>
  </si>
  <si>
    <t>Double Club Id1</t>
  </si>
  <si>
    <t>Double Club Id2</t>
  </si>
  <si>
    <t>11/06/2023</t>
  </si>
  <si>
    <t>Absent</t>
  </si>
  <si>
    <t>Inc</t>
  </si>
  <si>
    <t>FED_Finales Individuelles</t>
  </si>
  <si>
    <t>L09_-11 ans Filles</t>
  </si>
  <si>
    <t xml:space="preserve"> </t>
  </si>
  <si>
    <t>MARIE</t>
  </si>
  <si>
    <t>Elsa</t>
  </si>
  <si>
    <t>MontivilliersTT</t>
  </si>
  <si>
    <t>LEPRINCE</t>
  </si>
  <si>
    <t>Mathilde</t>
  </si>
  <si>
    <t>ST GERMAIN DU C</t>
  </si>
  <si>
    <t>CHEREL</t>
  </si>
  <si>
    <t>Sarah</t>
  </si>
  <si>
    <t>ALENCON ALC</t>
  </si>
  <si>
    <t>LEVESQUE</t>
  </si>
  <si>
    <t>Marie</t>
  </si>
  <si>
    <t>CP QUEVILLAIS</t>
  </si>
  <si>
    <t>CHARLET</t>
  </si>
  <si>
    <t>Jade</t>
  </si>
  <si>
    <t>FR ISNEAUVILLE</t>
  </si>
  <si>
    <t>CREPIN</t>
  </si>
  <si>
    <t>Giulia</t>
  </si>
  <si>
    <t>NQTT</t>
  </si>
  <si>
    <t>REN</t>
  </si>
  <si>
    <t>Ana</t>
  </si>
  <si>
    <t>PETRUVIENNE US</t>
  </si>
  <si>
    <t>DESGUE</t>
  </si>
  <si>
    <t>Lilia</t>
  </si>
  <si>
    <t>MORTAIN ENT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</si>
</sst>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h&quot;h&quot;mm"/>
    <numFmt numFmtId="175" formatCode="dd\ mmmm\ yyyy"/>
    <numFmt numFmtId="176" formatCode="dd/mm/yy"/>
    <numFmt numFmtId="177" formatCode="&quot;Vrai&quot;;&quot;Vrai&quot;;&quot;Faux&quot;"/>
    <numFmt numFmtId="178" formatCode="&quot;Actif&quot;;&quot;Actif&quot;;&quot;Inactif&quot;"/>
    <numFmt numFmtId="179" formatCode="h:mm"/>
  </numFmts>
  <fonts count="67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1"/>
      <color indexed="9"/>
      <name val="Arial"/>
      <family val="2"/>
    </font>
    <font>
      <sz val="12"/>
      <color indexed="8"/>
      <name val="Arial"/>
      <family val="2"/>
    </font>
    <font>
      <sz val="8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6"/>
      <color indexed="9"/>
      <name val="Arial"/>
      <family val="2"/>
    </font>
    <font>
      <sz val="11"/>
      <color indexed="9"/>
      <name val="Calibri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"/>
      <color theme="0"/>
      <name val="Arial"/>
      <family val="2"/>
    </font>
    <font>
      <sz val="8"/>
      <color theme="0"/>
      <name val="Arial"/>
      <family val="2"/>
    </font>
    <font>
      <i/>
      <sz val="10"/>
      <color theme="0"/>
      <name val="Arial"/>
      <family val="2"/>
    </font>
    <font>
      <b/>
      <i/>
      <sz val="12"/>
      <color theme="0"/>
      <name val="Arial"/>
      <family val="2"/>
    </font>
    <font>
      <b/>
      <sz val="6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ash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3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" fillId="0" borderId="0" xfId="51" applyFont="1" applyBorder="1" applyAlignment="1" applyProtection="1">
      <alignment horizontal="left" vertical="center"/>
      <protection hidden="1"/>
    </xf>
    <xf numFmtId="0" fontId="4" fillId="0" borderId="10" xfId="51" applyFont="1" applyBorder="1" applyAlignment="1" applyProtection="1">
      <alignment horizontal="left" vertical="center"/>
      <protection hidden="1"/>
    </xf>
    <xf numFmtId="0" fontId="4" fillId="0" borderId="11" xfId="52" applyFont="1" applyBorder="1" applyAlignment="1" applyProtection="1">
      <alignment horizontal="center" vertical="center"/>
      <protection hidden="1"/>
    </xf>
    <xf numFmtId="0" fontId="5" fillId="0" borderId="0" xfId="52" applyFont="1" applyBorder="1" applyAlignment="1" applyProtection="1">
      <alignment horizontal="center" vertical="center"/>
      <protection hidden="1"/>
    </xf>
    <xf numFmtId="0" fontId="5" fillId="0" borderId="0" xfId="52" applyFont="1" applyFill="1" applyBorder="1" applyAlignment="1" applyProtection="1">
      <alignment horizontal="center" vertical="center"/>
      <protection hidden="1"/>
    </xf>
    <xf numFmtId="0" fontId="4" fillId="0" borderId="0" xfId="51" applyFont="1" applyFill="1" applyBorder="1" applyAlignment="1" applyProtection="1">
      <alignment horizontal="right" vertical="center"/>
      <protection hidden="1"/>
    </xf>
    <xf numFmtId="0" fontId="6" fillId="0" borderId="0" xfId="52" applyFont="1" applyFill="1" applyBorder="1" applyAlignment="1" applyProtection="1">
      <alignment horizontal="centerContinuous" vertical="center"/>
      <protection hidden="1"/>
    </xf>
    <xf numFmtId="0" fontId="4" fillId="0" borderId="0" xfId="52" applyFont="1" applyFill="1" applyBorder="1" applyAlignment="1" applyProtection="1">
      <alignment horizontal="centerContinuous" vertical="center"/>
      <protection hidden="1"/>
    </xf>
    <xf numFmtId="20" fontId="0" fillId="0" borderId="0" xfId="0" applyNumberFormat="1" applyAlignment="1">
      <alignment/>
    </xf>
    <xf numFmtId="0" fontId="7" fillId="0" borderId="0" xfId="51" applyFont="1" applyBorder="1" applyAlignment="1" applyProtection="1">
      <alignment horizontal="left" vertical="center"/>
      <protection hidden="1"/>
    </xf>
    <xf numFmtId="0" fontId="7" fillId="0" borderId="10" xfId="51" applyFont="1" applyBorder="1" applyAlignment="1" applyProtection="1">
      <alignment horizontal="left" vertical="center"/>
      <protection hidden="1"/>
    </xf>
    <xf numFmtId="0" fontId="8" fillId="0" borderId="0" xfId="52" applyFont="1" applyBorder="1" applyAlignment="1" applyProtection="1">
      <alignment horizontal="center" vertical="center"/>
      <protection hidden="1"/>
    </xf>
    <xf numFmtId="49" fontId="0" fillId="33" borderId="0" xfId="0" applyNumberFormat="1" applyFill="1" applyAlignment="1" applyProtection="1">
      <alignment horizontal="center"/>
      <protection locked="0"/>
    </xf>
    <xf numFmtId="0" fontId="4" fillId="0" borderId="0" xfId="52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53" applyFont="1" applyBorder="1" applyAlignment="1" applyProtection="1">
      <alignment horizontal="centerContinuous" vertical="center"/>
      <protection hidden="1"/>
    </xf>
    <xf numFmtId="0" fontId="9" fillId="0" borderId="0" xfId="52" applyFont="1" applyFill="1" applyBorder="1" applyAlignment="1" applyProtection="1">
      <alignment horizontal="centerContinuous" vertical="center"/>
      <protection hidden="1"/>
    </xf>
    <xf numFmtId="0" fontId="7" fillId="0" borderId="0" xfId="52" applyFont="1" applyFill="1" applyBorder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7" fillId="0" borderId="0" xfId="0" applyFont="1" applyAlignment="1" applyProtection="1">
      <alignment horizontal="centerContinuous"/>
      <protection hidden="1"/>
    </xf>
    <xf numFmtId="0" fontId="7" fillId="0" borderId="0" xfId="53" applyFont="1" applyBorder="1" applyAlignment="1" applyProtection="1">
      <alignment horizontal="left" vertical="center" indent="1"/>
      <protection hidden="1"/>
    </xf>
    <xf numFmtId="0" fontId="4" fillId="34" borderId="12" xfId="0" applyFont="1" applyFill="1" applyBorder="1" applyAlignment="1" applyProtection="1">
      <alignment horizontal="centerContinuous" vertical="center"/>
      <protection hidden="1"/>
    </xf>
    <xf numFmtId="0" fontId="7" fillId="34" borderId="12" xfId="0" applyFont="1" applyFill="1" applyBorder="1" applyAlignment="1" applyProtection="1">
      <alignment horizontal="centerContinuous" vertical="center"/>
      <protection hidden="1"/>
    </xf>
    <xf numFmtId="0" fontId="4" fillId="34" borderId="13" xfId="0" applyFont="1" applyFill="1" applyBorder="1" applyAlignment="1" applyProtection="1">
      <alignment horizontal="centerContinuous" vertic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0" fontId="4" fillId="0" borderId="16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9" fillId="0" borderId="0" xfId="52" applyFont="1" applyBorder="1" applyAlignment="1" applyProtection="1">
      <alignment horizontal="center" vertical="center"/>
      <protection hidden="1"/>
    </xf>
    <xf numFmtId="0" fontId="4" fillId="35" borderId="10" xfId="53" applyNumberFormat="1" applyFont="1" applyFill="1" applyBorder="1" applyAlignment="1" applyProtection="1">
      <alignment horizontal="center" vertical="center"/>
      <protection hidden="1"/>
    </xf>
    <xf numFmtId="0" fontId="9" fillId="0" borderId="10" xfId="53" applyFont="1" applyBorder="1" applyAlignment="1" applyProtection="1">
      <alignment horizontal="left" vertical="center"/>
      <protection hidden="1"/>
    </xf>
    <xf numFmtId="0" fontId="7" fillId="0" borderId="10" xfId="53" applyFont="1" applyBorder="1" applyAlignment="1" applyProtection="1">
      <alignment horizontal="left" vertical="center"/>
      <protection hidden="1"/>
    </xf>
    <xf numFmtId="0" fontId="4" fillId="0" borderId="17" xfId="0" applyFont="1" applyBorder="1" applyAlignment="1" applyProtection="1">
      <alignment/>
      <protection hidden="1"/>
    </xf>
    <xf numFmtId="0" fontId="4" fillId="0" borderId="0" xfId="54" applyFont="1" applyBorder="1" applyAlignment="1" applyProtection="1">
      <alignment vertical="center"/>
      <protection hidden="1"/>
    </xf>
    <xf numFmtId="0" fontId="7" fillId="0" borderId="0" xfId="54" applyFont="1" applyBorder="1" applyAlignment="1" applyProtection="1">
      <alignment vertical="center"/>
      <protection hidden="1"/>
    </xf>
    <xf numFmtId="0" fontId="4" fillId="0" borderId="17" xfId="54" applyFont="1" applyBorder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10" fillId="0" borderId="0" xfId="53" applyFont="1" applyBorder="1" applyAlignment="1" applyProtection="1">
      <alignment horizontal="centerContinuous" vertical="center"/>
      <protection hidden="1"/>
    </xf>
    <xf numFmtId="0" fontId="9" fillId="0" borderId="11" xfId="52" applyFont="1" applyBorder="1" applyAlignment="1" applyProtection="1">
      <alignment horizontal="center" vertical="center"/>
      <protection hidden="1"/>
    </xf>
    <xf numFmtId="0" fontId="4" fillId="0" borderId="0" xfId="52" applyFont="1" applyBorder="1" applyAlignment="1" applyProtection="1">
      <alignment vertical="center"/>
      <protection hidden="1"/>
    </xf>
    <xf numFmtId="0" fontId="4" fillId="0" borderId="0" xfId="53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left"/>
      <protection hidden="1"/>
    </xf>
    <xf numFmtId="0" fontId="4" fillId="35" borderId="18" xfId="53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Continuous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176" fontId="10" fillId="0" borderId="0" xfId="0" applyNumberFormat="1" applyFont="1" applyBorder="1" applyAlignment="1" applyProtection="1">
      <alignment horizontal="centerContinuous" vertical="center"/>
      <protection hidden="1"/>
    </xf>
    <xf numFmtId="179" fontId="7" fillId="0" borderId="0" xfId="0" applyNumberFormat="1" applyFont="1" applyBorder="1" applyAlignment="1" applyProtection="1">
      <alignment horizontal="centerContinuous" vertical="center"/>
      <protection hidden="1"/>
    </xf>
    <xf numFmtId="0" fontId="4" fillId="0" borderId="0" xfId="53" applyFont="1" applyBorder="1" applyAlignment="1" applyProtection="1">
      <alignment horizontal="centerContinuous" vertical="center"/>
      <protection hidden="1"/>
    </xf>
    <xf numFmtId="0" fontId="4" fillId="35" borderId="20" xfId="53" applyNumberFormat="1" applyFont="1" applyFill="1" applyBorder="1" applyAlignment="1" applyProtection="1">
      <alignment horizontal="center" vertical="center"/>
      <protection hidden="1"/>
    </xf>
    <xf numFmtId="0" fontId="10" fillId="0" borderId="15" xfId="53" applyFont="1" applyBorder="1" applyAlignment="1" applyProtection="1">
      <alignment horizontal="centerContinuous" vertical="center"/>
      <protection hidden="1"/>
    </xf>
    <xf numFmtId="0" fontId="7" fillId="0" borderId="15" xfId="53" applyFont="1" applyBorder="1" applyAlignment="1" applyProtection="1">
      <alignment horizontal="centerContinuous" vertical="center"/>
      <protection hidden="1"/>
    </xf>
    <xf numFmtId="0" fontId="4" fillId="0" borderId="17" xfId="53" applyFont="1" applyBorder="1" applyAlignment="1" applyProtection="1">
      <alignment vertical="center"/>
      <protection hidden="1"/>
    </xf>
    <xf numFmtId="0" fontId="4" fillId="0" borderId="11" xfId="53" applyFont="1" applyBorder="1" applyAlignment="1" applyProtection="1">
      <alignment vertical="center"/>
      <protection hidden="1"/>
    </xf>
    <xf numFmtId="0" fontId="10" fillId="0" borderId="0" xfId="53" applyFont="1" applyBorder="1" applyAlignment="1" applyProtection="1">
      <alignment horizontal="centerContinuous" vertical="top"/>
      <protection hidden="1"/>
    </xf>
    <xf numFmtId="0" fontId="7" fillId="0" borderId="0" xfId="53" applyFont="1" applyBorder="1" applyAlignment="1" applyProtection="1">
      <alignment horizontal="centerContinuous" vertical="top"/>
      <protection hidden="1"/>
    </xf>
    <xf numFmtId="0" fontId="4" fillId="0" borderId="11" xfId="53" applyFont="1" applyBorder="1" applyAlignment="1" applyProtection="1">
      <alignment horizontal="center" vertical="center"/>
      <protection hidden="1"/>
    </xf>
    <xf numFmtId="0" fontId="9" fillId="0" borderId="17" xfId="52" applyFont="1" applyFill="1" applyBorder="1" applyAlignment="1" applyProtection="1">
      <alignment horizontal="center" vertical="center"/>
      <protection hidden="1"/>
    </xf>
    <xf numFmtId="0" fontId="4" fillId="0" borderId="10" xfId="52" applyFont="1" applyBorder="1" applyAlignment="1" applyProtection="1">
      <alignment vertical="center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0" fontId="11" fillId="0" borderId="0" xfId="53" applyFont="1" applyBorder="1" applyAlignment="1" applyProtection="1">
      <alignment horizontal="center" vertical="center"/>
      <protection hidden="1"/>
    </xf>
    <xf numFmtId="0" fontId="11" fillId="0" borderId="0" xfId="52" applyFont="1" applyBorder="1" applyAlignment="1" applyProtection="1">
      <alignment horizontal="center" vertical="center"/>
      <protection hidden="1"/>
    </xf>
    <xf numFmtId="0" fontId="7" fillId="0" borderId="0" xfId="53" applyFont="1" applyBorder="1" applyAlignment="1" applyProtection="1">
      <alignment vertical="center"/>
      <protection hidden="1"/>
    </xf>
    <xf numFmtId="0" fontId="9" fillId="0" borderId="21" xfId="54" applyFont="1" applyBorder="1" applyAlignment="1" applyProtection="1">
      <alignment horizontal="center" vertical="center"/>
      <protection hidden="1"/>
    </xf>
    <xf numFmtId="0" fontId="10" fillId="0" borderId="15" xfId="53" applyFont="1" applyBorder="1" applyAlignment="1" applyProtection="1">
      <alignment horizontal="centerContinuous" vertical="top"/>
      <protection hidden="1"/>
    </xf>
    <xf numFmtId="0" fontId="7" fillId="0" borderId="15" xfId="53" applyFont="1" applyBorder="1" applyAlignment="1" applyProtection="1">
      <alignment horizontal="centerContinuous" vertical="top"/>
      <protection hidden="1"/>
    </xf>
    <xf numFmtId="0" fontId="4" fillId="0" borderId="0" xfId="53" applyFont="1" applyFill="1" applyBorder="1" applyAlignment="1" applyProtection="1">
      <alignment vertical="center"/>
      <protection hidden="1"/>
    </xf>
    <xf numFmtId="0" fontId="4" fillId="0" borderId="22" xfId="0" applyFont="1" applyBorder="1" applyAlignment="1" applyProtection="1">
      <alignment/>
      <protection hidden="1"/>
    </xf>
    <xf numFmtId="0" fontId="10" fillId="0" borderId="23" xfId="53" applyFont="1" applyBorder="1" applyAlignment="1" applyProtection="1">
      <alignment horizontal="centerContinuous" vertical="top"/>
      <protection hidden="1"/>
    </xf>
    <xf numFmtId="0" fontId="4" fillId="0" borderId="24" xfId="53" applyFont="1" applyBorder="1" applyProtection="1">
      <alignment/>
      <protection hidden="1"/>
    </xf>
    <xf numFmtId="0" fontId="7" fillId="0" borderId="24" xfId="53" applyFont="1" applyBorder="1" applyProtection="1">
      <alignment/>
      <protection hidden="1"/>
    </xf>
    <xf numFmtId="0" fontId="4" fillId="0" borderId="25" xfId="53" applyFont="1" applyBorder="1" applyProtection="1">
      <alignment/>
      <protection hidden="1"/>
    </xf>
    <xf numFmtId="0" fontId="4" fillId="0" borderId="0" xfId="53" applyFont="1" applyBorder="1" applyAlignment="1" applyProtection="1">
      <alignment horizontal="center"/>
      <protection hidden="1"/>
    </xf>
    <xf numFmtId="0" fontId="4" fillId="0" borderId="26" xfId="53" applyFont="1" applyBorder="1" applyProtection="1">
      <alignment/>
      <protection hidden="1"/>
    </xf>
    <xf numFmtId="0" fontId="4" fillId="0" borderId="2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4" fillId="0" borderId="18" xfId="0" applyFont="1" applyBorder="1" applyAlignment="1" applyProtection="1">
      <alignment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12" fillId="0" borderId="0" xfId="53" applyFont="1" applyAlignment="1" applyProtection="1">
      <alignment horizontal="center" vertical="center"/>
      <protection hidden="1"/>
    </xf>
    <xf numFmtId="0" fontId="11" fillId="36" borderId="0" xfId="53" applyFont="1" applyFill="1" applyAlignment="1" applyProtection="1">
      <alignment horizontal="center" vertical="center"/>
      <protection hidden="1"/>
    </xf>
    <xf numFmtId="0" fontId="4" fillId="0" borderId="0" xfId="53" applyFont="1" applyAlignment="1" applyProtection="1">
      <alignment vertical="center"/>
      <protection hidden="1"/>
    </xf>
    <xf numFmtId="0" fontId="13" fillId="34" borderId="27" xfId="0" applyFont="1" applyFill="1" applyBorder="1" applyAlignment="1" applyProtection="1">
      <alignment horizontal="centerContinuous" vertical="center"/>
      <protection hidden="1"/>
    </xf>
    <xf numFmtId="0" fontId="14" fillId="0" borderId="19" xfId="0" applyFont="1" applyBorder="1" applyAlignment="1">
      <alignment horizontal="left" vertical="center" indent="1"/>
    </xf>
    <xf numFmtId="0" fontId="9" fillId="37" borderId="0" xfId="52" applyFont="1" applyFill="1" applyBorder="1" applyAlignment="1" applyProtection="1">
      <alignment horizontal="center" vertical="center"/>
      <protection hidden="1"/>
    </xf>
    <xf numFmtId="0" fontId="9" fillId="37" borderId="17" xfId="54" applyFont="1" applyFill="1" applyBorder="1" applyAlignment="1" applyProtection="1">
      <alignment horizontal="center" vertical="center"/>
      <protection hidden="1"/>
    </xf>
    <xf numFmtId="0" fontId="9" fillId="38" borderId="17" xfId="52" applyFont="1" applyFill="1" applyBorder="1" applyAlignment="1" applyProtection="1">
      <alignment horizontal="center" vertical="center"/>
      <protection hidden="1"/>
    </xf>
    <xf numFmtId="0" fontId="9" fillId="38" borderId="0" xfId="52" applyFont="1" applyFill="1" applyBorder="1" applyAlignment="1" applyProtection="1">
      <alignment horizontal="center" vertical="center"/>
      <protection hidden="1"/>
    </xf>
    <xf numFmtId="0" fontId="58" fillId="0" borderId="15" xfId="0" applyFont="1" applyFill="1" applyBorder="1" applyAlignment="1" applyProtection="1">
      <alignment horizontal="centerContinuous" vertical="center"/>
      <protection hidden="1"/>
    </xf>
    <xf numFmtId="0" fontId="59" fillId="0" borderId="15" xfId="0" applyFont="1" applyFill="1" applyBorder="1" applyAlignment="1" applyProtection="1">
      <alignment horizontal="centerContinuous" vertical="center"/>
      <protection hidden="1"/>
    </xf>
    <xf numFmtId="0" fontId="60" fillId="0" borderId="15" xfId="0" applyFont="1" applyFill="1" applyBorder="1" applyAlignment="1" applyProtection="1">
      <alignment horizontal="centerContinuous" vertical="center"/>
      <protection hidden="1"/>
    </xf>
    <xf numFmtId="0" fontId="59" fillId="0" borderId="0" xfId="0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/>
      <protection hidden="1"/>
    </xf>
    <xf numFmtId="0" fontId="61" fillId="0" borderId="0" xfId="52" applyFont="1" applyFill="1" applyBorder="1" applyAlignment="1" applyProtection="1">
      <alignment horizontal="center" vertical="center"/>
      <protection hidden="1"/>
    </xf>
    <xf numFmtId="0" fontId="59" fillId="0" borderId="0" xfId="53" applyNumberFormat="1" applyFont="1" applyFill="1" applyBorder="1" applyAlignment="1" applyProtection="1">
      <alignment horizontal="center" vertical="center"/>
      <protection hidden="1"/>
    </xf>
    <xf numFmtId="0" fontId="61" fillId="0" borderId="0" xfId="53" applyFont="1" applyFill="1" applyBorder="1" applyAlignment="1" applyProtection="1">
      <alignment horizontal="left" vertical="center"/>
      <protection hidden="1"/>
    </xf>
    <xf numFmtId="0" fontId="60" fillId="0" borderId="0" xfId="53" applyFont="1" applyFill="1" applyBorder="1" applyAlignment="1" applyProtection="1">
      <alignment horizontal="left" vertical="center"/>
      <protection hidden="1"/>
    </xf>
    <xf numFmtId="0" fontId="59" fillId="0" borderId="0" xfId="54" applyFont="1" applyFill="1" applyBorder="1" applyAlignment="1" applyProtection="1">
      <alignment vertical="center"/>
      <protection hidden="1"/>
    </xf>
    <xf numFmtId="0" fontId="60" fillId="0" borderId="0" xfId="54" applyFont="1" applyFill="1" applyBorder="1" applyAlignment="1" applyProtection="1">
      <alignment vertical="center"/>
      <protection hidden="1"/>
    </xf>
    <xf numFmtId="0" fontId="62" fillId="0" borderId="0" xfId="53" applyFont="1" applyFill="1" applyBorder="1" applyAlignment="1" applyProtection="1">
      <alignment horizontal="center" vertical="center"/>
      <protection hidden="1"/>
    </xf>
    <xf numFmtId="0" fontId="63" fillId="0" borderId="0" xfId="53" applyFont="1" applyFill="1" applyBorder="1" applyAlignment="1" applyProtection="1">
      <alignment horizontal="centerContinuous" vertical="center"/>
      <protection hidden="1"/>
    </xf>
    <xf numFmtId="0" fontId="60" fillId="0" borderId="0" xfId="53" applyFont="1" applyFill="1" applyBorder="1" applyAlignment="1" applyProtection="1">
      <alignment horizontal="centerContinuous" vertical="center"/>
      <protection hidden="1"/>
    </xf>
    <xf numFmtId="0" fontId="59" fillId="0" borderId="0" xfId="52" applyFont="1" applyFill="1" applyBorder="1" applyAlignment="1" applyProtection="1">
      <alignment horizontal="center" vertical="center"/>
      <protection hidden="1"/>
    </xf>
    <xf numFmtId="0" fontId="59" fillId="0" borderId="0" xfId="51" applyFont="1" applyFill="1" applyBorder="1" applyAlignment="1" applyProtection="1">
      <alignment horizontal="left" vertical="center"/>
      <protection hidden="1"/>
    </xf>
    <xf numFmtId="0" fontId="64" fillId="0" borderId="0" xfId="52" applyFont="1" applyFill="1" applyBorder="1" applyAlignment="1" applyProtection="1">
      <alignment horizontal="center" vertical="center"/>
      <protection hidden="1"/>
    </xf>
    <xf numFmtId="0" fontId="65" fillId="0" borderId="0" xfId="52" applyFont="1" applyFill="1" applyBorder="1" applyAlignment="1" applyProtection="1">
      <alignment horizontal="center" vertical="center"/>
      <protection hidden="1"/>
    </xf>
    <xf numFmtId="0" fontId="59" fillId="0" borderId="0" xfId="52" applyFont="1" applyFill="1" applyBorder="1" applyAlignment="1" applyProtection="1">
      <alignment vertical="center"/>
      <protection hidden="1"/>
    </xf>
    <xf numFmtId="0" fontId="59" fillId="0" borderId="0" xfId="53" applyFont="1" applyFill="1" applyBorder="1" applyAlignment="1" applyProtection="1">
      <alignment horizontal="center" vertical="center"/>
      <protection hidden="1"/>
    </xf>
    <xf numFmtId="0" fontId="59" fillId="0" borderId="0" xfId="53" applyFont="1" applyFill="1" applyBorder="1" applyAlignment="1" applyProtection="1">
      <alignment vertical="center"/>
      <protection hidden="1"/>
    </xf>
    <xf numFmtId="0" fontId="59" fillId="0" borderId="0" xfId="53" applyFont="1" applyFill="1" applyBorder="1" applyAlignment="1" applyProtection="1">
      <alignment horizontal="left"/>
      <protection hidden="1"/>
    </xf>
    <xf numFmtId="0" fontId="66" fillId="0" borderId="0" xfId="53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Border="1" applyAlignment="1" applyProtection="1">
      <alignment horizontal="centerContinuous" vertical="center"/>
      <protection hidden="1"/>
    </xf>
    <xf numFmtId="0" fontId="60" fillId="0" borderId="0" xfId="0" applyFont="1" applyFill="1" applyBorder="1" applyAlignment="1" applyProtection="1">
      <alignment horizontal="center" vertical="center"/>
      <protection hidden="1"/>
    </xf>
    <xf numFmtId="176" fontId="63" fillId="0" borderId="0" xfId="0" applyNumberFormat="1" applyFont="1" applyFill="1" applyBorder="1" applyAlignment="1" applyProtection="1">
      <alignment horizontal="centerContinuous" vertical="center"/>
      <protection hidden="1"/>
    </xf>
    <xf numFmtId="179" fontId="60" fillId="0" borderId="0" xfId="0" applyNumberFormat="1" applyFont="1" applyFill="1" applyBorder="1" applyAlignment="1" applyProtection="1">
      <alignment horizontal="centerContinuous" vertical="center"/>
      <protection hidden="1"/>
    </xf>
    <xf numFmtId="0" fontId="59" fillId="0" borderId="0" xfId="53" applyFont="1" applyFill="1" applyBorder="1" applyAlignment="1" applyProtection="1">
      <alignment horizontal="centerContinuous" vertical="center"/>
      <protection hidden="1"/>
    </xf>
    <xf numFmtId="0" fontId="60" fillId="0" borderId="0" xfId="51" applyFont="1" applyFill="1" applyBorder="1" applyAlignment="1" applyProtection="1">
      <alignment horizontal="left" vertical="center"/>
      <protection hidden="1"/>
    </xf>
    <xf numFmtId="0" fontId="63" fillId="0" borderId="0" xfId="53" applyFont="1" applyFill="1" applyBorder="1" applyAlignment="1" applyProtection="1">
      <alignment horizontal="centerContinuous" vertical="top"/>
      <protection hidden="1"/>
    </xf>
    <xf numFmtId="0" fontId="60" fillId="0" borderId="0" xfId="53" applyFont="1" applyFill="1" applyBorder="1" applyAlignment="1" applyProtection="1">
      <alignment horizontal="centerContinuous" vertical="top"/>
      <protection hidden="1"/>
    </xf>
    <xf numFmtId="0" fontId="66" fillId="0" borderId="0" xfId="52" applyFont="1" applyFill="1" applyBorder="1" applyAlignment="1" applyProtection="1">
      <alignment horizontal="center" vertical="center"/>
      <protection hidden="1"/>
    </xf>
    <xf numFmtId="0" fontId="60" fillId="0" borderId="0" xfId="53" applyFont="1" applyFill="1" applyBorder="1" applyAlignment="1" applyProtection="1">
      <alignment vertical="center"/>
      <protection hidden="1"/>
    </xf>
    <xf numFmtId="0" fontId="61" fillId="0" borderId="0" xfId="54" applyFont="1" applyFill="1" applyBorder="1" applyAlignment="1" applyProtection="1">
      <alignment horizontal="center" vertical="center"/>
      <protection hidden="1"/>
    </xf>
    <xf numFmtId="0" fontId="59" fillId="0" borderId="0" xfId="53" applyFont="1" applyFill="1" applyBorder="1" applyProtection="1">
      <alignment/>
      <protection hidden="1"/>
    </xf>
    <xf numFmtId="0" fontId="60" fillId="0" borderId="0" xfId="53" applyFont="1" applyFill="1" applyBorder="1" applyProtection="1">
      <alignment/>
      <protection hidden="1"/>
    </xf>
    <xf numFmtId="0" fontId="59" fillId="0" borderId="0" xfId="53" applyFont="1" applyFill="1" applyBorder="1" applyAlignment="1" applyProtection="1">
      <alignment horizontal="center"/>
      <protection hidden="1"/>
    </xf>
    <xf numFmtId="0" fontId="58" fillId="0" borderId="0" xfId="0" applyFont="1" applyFill="1" applyBorder="1" applyAlignment="1" applyProtection="1">
      <alignment horizontal="centerContinuous" vertical="center"/>
      <protection hidden="1"/>
    </xf>
    <xf numFmtId="0" fontId="59" fillId="0" borderId="0" xfId="0" applyFont="1" applyFill="1" applyBorder="1" applyAlignment="1" applyProtection="1">
      <alignment horizontal="centerContinuous" vertical="center"/>
      <protection hidden="1"/>
    </xf>
    <xf numFmtId="0" fontId="60" fillId="0" borderId="0" xfId="0" applyFont="1" applyFill="1" applyBorder="1" applyAlignment="1" applyProtection="1">
      <alignment horizontal="centerContinuous" vertical="center"/>
      <protection hidden="1"/>
    </xf>
    <xf numFmtId="14" fontId="7" fillId="0" borderId="0" xfId="52" applyNumberFormat="1" applyFont="1" applyFill="1" applyBorder="1" applyAlignment="1" applyProtection="1">
      <alignment horizontal="left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iches de parties" xfId="51"/>
    <cellStyle name="Normal_Séniors" xfId="52"/>
    <cellStyle name="Normal_Tab 32 vierge" xfId="53"/>
    <cellStyle name="Normal_Tableaux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15"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8</xdr:col>
      <xdr:colOff>171450</xdr:colOff>
      <xdr:row>8</xdr:row>
      <xdr:rowOff>123825</xdr:rowOff>
    </xdr:to>
    <xdr:sp>
      <xdr:nvSpPr>
        <xdr:cNvPr id="1" name="Rectangle à coins arrondis 1"/>
        <xdr:cNvSpPr>
          <a:spLocks/>
        </xdr:cNvSpPr>
      </xdr:nvSpPr>
      <xdr:spPr>
        <a:xfrm>
          <a:off x="247650" y="1162050"/>
          <a:ext cx="1905000" cy="5238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Pour actualiser le tableau</a:t>
          </a:r>
          <a:r>
            <a:rPr lang="en-US" cap="none" sz="1100" b="0" i="0" u="none" baseline="0">
              <a:solidFill>
                <a:srgbClr val="FFFFFF"/>
              </a:solidFill>
            </a:rPr>
            <a:t> :
appuyer sur la touche F9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1.421875" style="83" customWidth="1"/>
    <col min="7" max="11" width="0" style="0" hidden="1" customWidth="1"/>
    <col min="13" max="13" width="0" style="0" hidden="1" customWidth="1"/>
  </cols>
  <sheetData>
    <row r="1" spans="1:39" ht="12.75">
      <c r="A1" s="83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  <c r="AG1" t="s">
        <v>36</v>
      </c>
      <c r="AL1" t="s">
        <v>56</v>
      </c>
      <c r="AM1" t="s">
        <v>57</v>
      </c>
    </row>
    <row r="2" spans="1:35" ht="12.75">
      <c r="A2" s="83">
        <v>1</v>
      </c>
      <c r="B2">
        <v>0</v>
      </c>
      <c r="C2">
        <v>7642197</v>
      </c>
      <c r="D2">
        <v>108</v>
      </c>
      <c r="E2" t="s">
        <v>64</v>
      </c>
      <c r="F2" t="s">
        <v>65</v>
      </c>
      <c r="H2">
        <v>679</v>
      </c>
      <c r="I2" t="s">
        <v>63</v>
      </c>
      <c r="J2">
        <v>9760291</v>
      </c>
      <c r="K2" t="s">
        <v>66</v>
      </c>
      <c r="L2">
        <v>1</v>
      </c>
      <c r="M2">
        <v>6113055</v>
      </c>
      <c r="N2">
        <v>115</v>
      </c>
      <c r="O2" t="s">
        <v>67</v>
      </c>
      <c r="P2" t="s">
        <v>68</v>
      </c>
      <c r="R2">
        <v>597</v>
      </c>
      <c r="S2" t="s">
        <v>63</v>
      </c>
      <c r="T2">
        <v>9610087</v>
      </c>
      <c r="U2" t="s">
        <v>69</v>
      </c>
      <c r="V2">
        <v>0</v>
      </c>
      <c r="W2">
        <v>2</v>
      </c>
      <c r="X2">
        <v>7</v>
      </c>
      <c r="Y2">
        <v>5</v>
      </c>
      <c r="AD2" s="84" t="s">
        <v>61</v>
      </c>
      <c r="AE2" s="90" t="s">
        <v>62</v>
      </c>
      <c r="AF2">
        <v>13</v>
      </c>
      <c r="AG2" s="10">
        <v>0.5625</v>
      </c>
      <c r="AH2" s="85">
        <v>45088</v>
      </c>
      <c r="AI2">
        <v>-12913</v>
      </c>
    </row>
    <row r="3" spans="1:35" ht="12.75">
      <c r="A3" s="83">
        <v>2</v>
      </c>
      <c r="B3">
        <v>0</v>
      </c>
      <c r="C3">
        <v>6113655</v>
      </c>
      <c r="D3">
        <v>116</v>
      </c>
      <c r="E3" t="s">
        <v>70</v>
      </c>
      <c r="F3" t="s">
        <v>71</v>
      </c>
      <c r="H3">
        <v>534</v>
      </c>
      <c r="I3" t="s">
        <v>63</v>
      </c>
      <c r="J3">
        <v>9610039</v>
      </c>
      <c r="K3" t="s">
        <v>72</v>
      </c>
      <c r="L3">
        <v>0</v>
      </c>
      <c r="M3">
        <v>7642479</v>
      </c>
      <c r="N3">
        <v>114</v>
      </c>
      <c r="O3" t="s">
        <v>73</v>
      </c>
      <c r="P3" t="s">
        <v>74</v>
      </c>
      <c r="R3">
        <v>617</v>
      </c>
      <c r="S3" t="s">
        <v>63</v>
      </c>
      <c r="T3">
        <v>9760018</v>
      </c>
      <c r="U3" t="s">
        <v>75</v>
      </c>
      <c r="V3">
        <v>1</v>
      </c>
      <c r="W3">
        <v>-4</v>
      </c>
      <c r="X3">
        <v>-2</v>
      </c>
      <c r="Y3">
        <v>-9</v>
      </c>
      <c r="AD3" t="s">
        <v>61</v>
      </c>
      <c r="AE3" t="s">
        <v>62</v>
      </c>
      <c r="AF3">
        <v>14</v>
      </c>
      <c r="AG3" s="10">
        <v>0.5625</v>
      </c>
      <c r="AH3" s="1">
        <v>45088</v>
      </c>
      <c r="AI3">
        <v>-12914</v>
      </c>
    </row>
    <row r="4" spans="1:35" ht="12.75">
      <c r="A4" s="83">
        <v>3</v>
      </c>
      <c r="B4">
        <v>0</v>
      </c>
      <c r="C4">
        <v>7642197</v>
      </c>
      <c r="D4">
        <v>108</v>
      </c>
      <c r="E4" t="s">
        <v>64</v>
      </c>
      <c r="F4" t="s">
        <v>65</v>
      </c>
      <c r="H4">
        <v>679</v>
      </c>
      <c r="I4" t="s">
        <v>63</v>
      </c>
      <c r="J4">
        <v>9760291</v>
      </c>
      <c r="K4" t="s">
        <v>66</v>
      </c>
      <c r="L4">
        <v>1</v>
      </c>
      <c r="M4">
        <v>7642479</v>
      </c>
      <c r="N4">
        <v>114</v>
      </c>
      <c r="O4" t="s">
        <v>73</v>
      </c>
      <c r="P4" t="s">
        <v>74</v>
      </c>
      <c r="R4">
        <v>617</v>
      </c>
      <c r="S4" t="s">
        <v>63</v>
      </c>
      <c r="T4">
        <v>9760018</v>
      </c>
      <c r="U4" t="s">
        <v>75</v>
      </c>
      <c r="V4">
        <v>0</v>
      </c>
      <c r="W4">
        <v>10</v>
      </c>
      <c r="X4">
        <v>12</v>
      </c>
      <c r="Y4">
        <v>8</v>
      </c>
      <c r="AD4" t="s">
        <v>61</v>
      </c>
      <c r="AE4" t="s">
        <v>62</v>
      </c>
      <c r="AF4">
        <v>4</v>
      </c>
      <c r="AG4" s="10">
        <v>0.6041666666666666</v>
      </c>
      <c r="AH4" s="1">
        <v>45088</v>
      </c>
      <c r="AI4">
        <v>-12921</v>
      </c>
    </row>
    <row r="5" spans="1:35" ht="12.75">
      <c r="A5" s="83">
        <v>4</v>
      </c>
      <c r="B5">
        <v>0</v>
      </c>
      <c r="C5">
        <v>6113055</v>
      </c>
      <c r="D5">
        <v>115</v>
      </c>
      <c r="E5" t="s">
        <v>67</v>
      </c>
      <c r="F5" t="s">
        <v>68</v>
      </c>
      <c r="H5">
        <v>597</v>
      </c>
      <c r="I5" t="s">
        <v>63</v>
      </c>
      <c r="J5">
        <v>9610087</v>
      </c>
      <c r="K5" t="s">
        <v>69</v>
      </c>
      <c r="L5">
        <v>1</v>
      </c>
      <c r="M5">
        <v>6113655</v>
      </c>
      <c r="N5">
        <v>116</v>
      </c>
      <c r="O5" t="s">
        <v>70</v>
      </c>
      <c r="P5" t="s">
        <v>71</v>
      </c>
      <c r="R5">
        <v>534</v>
      </c>
      <c r="S5" t="s">
        <v>63</v>
      </c>
      <c r="T5">
        <v>9610039</v>
      </c>
      <c r="U5" t="s">
        <v>72</v>
      </c>
      <c r="V5">
        <v>0</v>
      </c>
      <c r="W5">
        <v>5</v>
      </c>
      <c r="X5">
        <v>9</v>
      </c>
      <c r="Y5">
        <v>13</v>
      </c>
      <c r="AD5" t="s">
        <v>61</v>
      </c>
      <c r="AE5" t="s">
        <v>62</v>
      </c>
      <c r="AF5">
        <v>14</v>
      </c>
      <c r="AG5" s="10">
        <v>0.6041666666666666</v>
      </c>
      <c r="AH5" s="1">
        <v>45088</v>
      </c>
      <c r="AI5">
        <v>-12922</v>
      </c>
    </row>
    <row r="6" spans="1:35" ht="12.75">
      <c r="A6" s="83">
        <v>5</v>
      </c>
      <c r="B6">
        <v>0</v>
      </c>
      <c r="C6">
        <v>7646253</v>
      </c>
      <c r="D6">
        <v>117</v>
      </c>
      <c r="E6" t="s">
        <v>76</v>
      </c>
      <c r="F6" t="s">
        <v>77</v>
      </c>
      <c r="H6">
        <v>534</v>
      </c>
      <c r="I6" t="s">
        <v>63</v>
      </c>
      <c r="J6">
        <v>9760374</v>
      </c>
      <c r="K6" t="s">
        <v>78</v>
      </c>
      <c r="L6">
        <v>1</v>
      </c>
      <c r="M6">
        <v>2720945</v>
      </c>
      <c r="N6">
        <v>121</v>
      </c>
      <c r="O6" t="s">
        <v>79</v>
      </c>
      <c r="P6" t="s">
        <v>80</v>
      </c>
      <c r="R6">
        <v>500</v>
      </c>
      <c r="S6" t="s">
        <v>63</v>
      </c>
      <c r="T6">
        <v>9270151</v>
      </c>
      <c r="U6" t="s">
        <v>81</v>
      </c>
      <c r="V6">
        <v>0</v>
      </c>
      <c r="W6">
        <v>7</v>
      </c>
      <c r="X6">
        <v>3</v>
      </c>
      <c r="Y6">
        <v>7</v>
      </c>
      <c r="AD6" t="s">
        <v>61</v>
      </c>
      <c r="AE6" t="s">
        <v>62</v>
      </c>
      <c r="AF6">
        <v>15</v>
      </c>
      <c r="AG6" s="10">
        <v>0.5625</v>
      </c>
      <c r="AH6" s="1">
        <v>45088</v>
      </c>
      <c r="AI6">
        <v>-12915</v>
      </c>
    </row>
    <row r="7" spans="1:35" ht="12.75">
      <c r="A7" s="83">
        <v>6</v>
      </c>
      <c r="B7">
        <v>0</v>
      </c>
      <c r="D7">
        <v>0</v>
      </c>
      <c r="E7" t="s">
        <v>59</v>
      </c>
      <c r="H7">
        <v>0</v>
      </c>
      <c r="J7">
        <v>0</v>
      </c>
      <c r="K7" t="s">
        <v>60</v>
      </c>
      <c r="L7">
        <v>0</v>
      </c>
      <c r="M7">
        <v>1428158</v>
      </c>
      <c r="N7">
        <v>118</v>
      </c>
      <c r="O7" t="s">
        <v>82</v>
      </c>
      <c r="P7" t="s">
        <v>83</v>
      </c>
      <c r="R7">
        <v>500</v>
      </c>
      <c r="S7" t="s">
        <v>63</v>
      </c>
      <c r="T7">
        <v>9140003</v>
      </c>
      <c r="U7" t="s">
        <v>84</v>
      </c>
      <c r="V7">
        <v>1</v>
      </c>
      <c r="AD7" t="s">
        <v>61</v>
      </c>
      <c r="AE7" t="s">
        <v>62</v>
      </c>
      <c r="AF7">
        <v>16</v>
      </c>
      <c r="AG7" s="10">
        <v>0.5625</v>
      </c>
      <c r="AH7" s="1">
        <v>45088</v>
      </c>
      <c r="AI7">
        <v>-12916</v>
      </c>
    </row>
    <row r="8" spans="1:35" ht="12.75">
      <c r="A8" s="83">
        <v>7</v>
      </c>
      <c r="B8">
        <v>0</v>
      </c>
      <c r="C8">
        <v>7646253</v>
      </c>
      <c r="D8">
        <v>117</v>
      </c>
      <c r="E8" t="s">
        <v>76</v>
      </c>
      <c r="F8" t="s">
        <v>77</v>
      </c>
      <c r="H8">
        <v>534</v>
      </c>
      <c r="I8" t="s">
        <v>63</v>
      </c>
      <c r="J8">
        <v>9760374</v>
      </c>
      <c r="K8" t="s">
        <v>78</v>
      </c>
      <c r="L8">
        <v>1</v>
      </c>
      <c r="M8">
        <v>1428158</v>
      </c>
      <c r="N8">
        <v>118</v>
      </c>
      <c r="O8" t="s">
        <v>82</v>
      </c>
      <c r="P8" t="s">
        <v>83</v>
      </c>
      <c r="R8">
        <v>500</v>
      </c>
      <c r="S8" t="s">
        <v>63</v>
      </c>
      <c r="T8">
        <v>9140003</v>
      </c>
      <c r="U8" t="s">
        <v>84</v>
      </c>
      <c r="V8">
        <v>0</v>
      </c>
      <c r="W8">
        <v>12</v>
      </c>
      <c r="X8">
        <v>5</v>
      </c>
      <c r="Y8">
        <v>-5</v>
      </c>
      <c r="Z8">
        <v>9</v>
      </c>
      <c r="AD8" t="s">
        <v>61</v>
      </c>
      <c r="AE8" t="s">
        <v>62</v>
      </c>
      <c r="AF8">
        <v>15</v>
      </c>
      <c r="AG8" s="10">
        <v>0.6041666666666666</v>
      </c>
      <c r="AH8" s="1">
        <v>45088</v>
      </c>
      <c r="AI8">
        <v>-12923</v>
      </c>
    </row>
    <row r="9" spans="1:35" ht="12.75">
      <c r="A9" s="83">
        <v>8</v>
      </c>
      <c r="B9">
        <v>0</v>
      </c>
      <c r="C9">
        <v>2720945</v>
      </c>
      <c r="D9">
        <v>121</v>
      </c>
      <c r="E9" t="s">
        <v>79</v>
      </c>
      <c r="F9" t="s">
        <v>80</v>
      </c>
      <c r="H9">
        <v>500</v>
      </c>
      <c r="I9" t="s">
        <v>63</v>
      </c>
      <c r="J9">
        <v>9270151</v>
      </c>
      <c r="K9" t="s">
        <v>81</v>
      </c>
      <c r="L9">
        <v>1</v>
      </c>
      <c r="N9">
        <v>0</v>
      </c>
      <c r="O9" t="s">
        <v>59</v>
      </c>
      <c r="R9">
        <v>0</v>
      </c>
      <c r="T9">
        <v>0</v>
      </c>
      <c r="U9" t="s">
        <v>60</v>
      </c>
      <c r="V9">
        <v>0</v>
      </c>
      <c r="AD9" t="s">
        <v>61</v>
      </c>
      <c r="AE9" t="s">
        <v>62</v>
      </c>
      <c r="AF9">
        <v>16</v>
      </c>
      <c r="AG9" s="10">
        <v>0.6041666666666666</v>
      </c>
      <c r="AH9" s="1">
        <v>45088</v>
      </c>
      <c r="AI9">
        <v>-12924</v>
      </c>
    </row>
    <row r="10" spans="1:35" ht="12.75">
      <c r="A10" s="83">
        <v>9</v>
      </c>
      <c r="B10">
        <v>0</v>
      </c>
      <c r="C10">
        <v>5022586</v>
      </c>
      <c r="D10">
        <v>119</v>
      </c>
      <c r="E10" t="s">
        <v>85</v>
      </c>
      <c r="F10" t="s">
        <v>86</v>
      </c>
      <c r="H10">
        <v>543</v>
      </c>
      <c r="I10" t="s">
        <v>63</v>
      </c>
      <c r="J10">
        <v>9500131</v>
      </c>
      <c r="K10" t="s">
        <v>87</v>
      </c>
      <c r="L10">
        <v>1</v>
      </c>
      <c r="N10">
        <v>0</v>
      </c>
      <c r="O10" t="s">
        <v>59</v>
      </c>
      <c r="R10">
        <v>0</v>
      </c>
      <c r="T10">
        <v>0</v>
      </c>
      <c r="U10" t="s">
        <v>60</v>
      </c>
      <c r="V10">
        <v>0</v>
      </c>
      <c r="AD10" t="s">
        <v>61</v>
      </c>
      <c r="AE10" t="s">
        <v>62</v>
      </c>
      <c r="AF10">
        <v>0</v>
      </c>
      <c r="AG10" s="10" t="s">
        <v>63</v>
      </c>
      <c r="AH10" s="1">
        <v>2</v>
      </c>
      <c r="AI10">
        <v>-12917</v>
      </c>
    </row>
    <row r="11" spans="1:35" ht="12.75">
      <c r="A11" s="83">
        <v>10</v>
      </c>
      <c r="B11">
        <v>0</v>
      </c>
      <c r="D11">
        <v>0</v>
      </c>
      <c r="E11" t="s">
        <v>59</v>
      </c>
      <c r="H11">
        <v>0</v>
      </c>
      <c r="J11">
        <v>0</v>
      </c>
      <c r="K11" t="s">
        <v>60</v>
      </c>
      <c r="L11">
        <v>0</v>
      </c>
      <c r="N11">
        <v>0</v>
      </c>
      <c r="O11" t="s">
        <v>59</v>
      </c>
      <c r="R11">
        <v>0</v>
      </c>
      <c r="T11">
        <v>0</v>
      </c>
      <c r="U11" t="s">
        <v>60</v>
      </c>
      <c r="V11">
        <v>0</v>
      </c>
      <c r="AD11" t="s">
        <v>61</v>
      </c>
      <c r="AE11" t="s">
        <v>62</v>
      </c>
      <c r="AF11">
        <v>0</v>
      </c>
      <c r="AG11" s="10" t="s">
        <v>63</v>
      </c>
      <c r="AH11" s="1">
        <v>2</v>
      </c>
      <c r="AI11">
        <v>-12918</v>
      </c>
    </row>
    <row r="12" spans="1:35" ht="12.75">
      <c r="A12" s="83">
        <v>11</v>
      </c>
      <c r="B12">
        <v>0</v>
      </c>
      <c r="C12">
        <v>5022586</v>
      </c>
      <c r="D12">
        <v>119</v>
      </c>
      <c r="E12" t="s">
        <v>85</v>
      </c>
      <c r="F12" t="s">
        <v>86</v>
      </c>
      <c r="H12">
        <v>543</v>
      </c>
      <c r="I12" t="s">
        <v>63</v>
      </c>
      <c r="J12">
        <v>9500131</v>
      </c>
      <c r="K12" t="s">
        <v>87</v>
      </c>
      <c r="L12">
        <v>1</v>
      </c>
      <c r="N12">
        <v>0</v>
      </c>
      <c r="O12" t="s">
        <v>59</v>
      </c>
      <c r="R12">
        <v>0</v>
      </c>
      <c r="T12">
        <v>0</v>
      </c>
      <c r="U12" t="s">
        <v>60</v>
      </c>
      <c r="V12">
        <v>0</v>
      </c>
      <c r="AD12" t="s">
        <v>61</v>
      </c>
      <c r="AE12" t="s">
        <v>62</v>
      </c>
      <c r="AF12">
        <v>0</v>
      </c>
      <c r="AG12" s="10" t="s">
        <v>63</v>
      </c>
      <c r="AH12" s="1">
        <v>2</v>
      </c>
      <c r="AI12">
        <v>-12925</v>
      </c>
    </row>
    <row r="13" spans="1:35" ht="12.75">
      <c r="A13" s="83">
        <v>12</v>
      </c>
      <c r="B13">
        <v>0</v>
      </c>
      <c r="D13">
        <v>0</v>
      </c>
      <c r="E13" t="s">
        <v>59</v>
      </c>
      <c r="H13">
        <v>0</v>
      </c>
      <c r="J13">
        <v>0</v>
      </c>
      <c r="K13" t="s">
        <v>60</v>
      </c>
      <c r="L13">
        <v>0</v>
      </c>
      <c r="N13">
        <v>0</v>
      </c>
      <c r="O13" t="s">
        <v>59</v>
      </c>
      <c r="R13">
        <v>0</v>
      </c>
      <c r="T13">
        <v>0</v>
      </c>
      <c r="U13" t="s">
        <v>60</v>
      </c>
      <c r="V13">
        <v>0</v>
      </c>
      <c r="AD13" t="s">
        <v>61</v>
      </c>
      <c r="AE13" t="s">
        <v>62</v>
      </c>
      <c r="AF13">
        <v>0</v>
      </c>
      <c r="AG13" t="s">
        <v>63</v>
      </c>
      <c r="AH13" s="1">
        <v>2</v>
      </c>
      <c r="AI13">
        <v>-12926</v>
      </c>
    </row>
    <row r="14" spans="1:35" ht="12.75">
      <c r="A14" s="83">
        <v>13</v>
      </c>
      <c r="B14">
        <v>0</v>
      </c>
      <c r="D14">
        <v>0</v>
      </c>
      <c r="E14" t="s">
        <v>59</v>
      </c>
      <c r="H14">
        <v>0</v>
      </c>
      <c r="J14">
        <v>0</v>
      </c>
      <c r="K14" t="s">
        <v>60</v>
      </c>
      <c r="L14">
        <v>0</v>
      </c>
      <c r="N14">
        <v>0</v>
      </c>
      <c r="O14" t="s">
        <v>59</v>
      </c>
      <c r="R14">
        <v>0</v>
      </c>
      <c r="T14">
        <v>0</v>
      </c>
      <c r="U14" t="s">
        <v>60</v>
      </c>
      <c r="V14">
        <v>0</v>
      </c>
      <c r="AD14" t="s">
        <v>61</v>
      </c>
      <c r="AE14" t="s">
        <v>62</v>
      </c>
      <c r="AF14">
        <v>0</v>
      </c>
      <c r="AG14" s="10" t="s">
        <v>63</v>
      </c>
      <c r="AH14" s="1">
        <v>2</v>
      </c>
      <c r="AI14">
        <v>-12919</v>
      </c>
    </row>
    <row r="15" spans="1:35" ht="12.75">
      <c r="A15" s="83">
        <v>14</v>
      </c>
      <c r="B15">
        <v>0</v>
      </c>
      <c r="D15">
        <v>0</v>
      </c>
      <c r="E15" t="s">
        <v>59</v>
      </c>
      <c r="H15">
        <v>0</v>
      </c>
      <c r="J15">
        <v>0</v>
      </c>
      <c r="K15" t="s">
        <v>60</v>
      </c>
      <c r="L15">
        <v>0</v>
      </c>
      <c r="N15">
        <v>0</v>
      </c>
      <c r="O15" t="s">
        <v>59</v>
      </c>
      <c r="R15">
        <v>0</v>
      </c>
      <c r="T15">
        <v>0</v>
      </c>
      <c r="U15" t="s">
        <v>60</v>
      </c>
      <c r="V15">
        <v>0</v>
      </c>
      <c r="AD15" t="s">
        <v>61</v>
      </c>
      <c r="AE15" t="s">
        <v>62</v>
      </c>
      <c r="AF15">
        <v>0</v>
      </c>
      <c r="AG15" s="10" t="s">
        <v>63</v>
      </c>
      <c r="AH15" s="1">
        <v>2</v>
      </c>
      <c r="AI15">
        <v>-12920</v>
      </c>
    </row>
    <row r="16" spans="1:35" ht="12.75">
      <c r="A16" s="83">
        <v>15</v>
      </c>
      <c r="B16">
        <v>0</v>
      </c>
      <c r="D16">
        <v>0</v>
      </c>
      <c r="E16" t="s">
        <v>59</v>
      </c>
      <c r="H16">
        <v>0</v>
      </c>
      <c r="J16">
        <v>0</v>
      </c>
      <c r="K16" t="s">
        <v>60</v>
      </c>
      <c r="L16">
        <v>0</v>
      </c>
      <c r="N16">
        <v>0</v>
      </c>
      <c r="O16" t="s">
        <v>59</v>
      </c>
      <c r="R16">
        <v>0</v>
      </c>
      <c r="T16">
        <v>0</v>
      </c>
      <c r="U16" t="s">
        <v>60</v>
      </c>
      <c r="V16">
        <v>0</v>
      </c>
      <c r="AD16" t="s">
        <v>61</v>
      </c>
      <c r="AE16" t="s">
        <v>62</v>
      </c>
      <c r="AF16">
        <v>0</v>
      </c>
      <c r="AG16" t="s">
        <v>63</v>
      </c>
      <c r="AH16" s="1">
        <v>2</v>
      </c>
      <c r="AI16">
        <v>-12927</v>
      </c>
    </row>
    <row r="17" spans="1:35" ht="12.75">
      <c r="A17" s="83">
        <v>16</v>
      </c>
      <c r="B17">
        <v>0</v>
      </c>
      <c r="D17">
        <v>0</v>
      </c>
      <c r="E17" t="s">
        <v>59</v>
      </c>
      <c r="H17">
        <v>0</v>
      </c>
      <c r="J17">
        <v>0</v>
      </c>
      <c r="K17" t="s">
        <v>60</v>
      </c>
      <c r="L17">
        <v>0</v>
      </c>
      <c r="N17">
        <v>0</v>
      </c>
      <c r="O17" t="s">
        <v>59</v>
      </c>
      <c r="R17">
        <v>0</v>
      </c>
      <c r="T17">
        <v>0</v>
      </c>
      <c r="U17" t="s">
        <v>60</v>
      </c>
      <c r="V17">
        <v>0</v>
      </c>
      <c r="AD17" t="s">
        <v>61</v>
      </c>
      <c r="AE17" t="s">
        <v>62</v>
      </c>
      <c r="AF17">
        <v>0</v>
      </c>
      <c r="AG17" s="10" t="s">
        <v>63</v>
      </c>
      <c r="AH17" s="1">
        <v>2</v>
      </c>
      <c r="AI17">
        <v>-12928</v>
      </c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11.421875" defaultRowHeight="12.75"/>
  <cols>
    <col min="2" max="2" width="23.140625" style="0" bestFit="1" customWidth="1"/>
  </cols>
  <sheetData>
    <row r="1" ht="12.75">
      <c r="A1" t="s">
        <v>55</v>
      </c>
    </row>
    <row r="2" spans="1:2" ht="12.75">
      <c r="A2" t="s">
        <v>54</v>
      </c>
      <c r="B2" s="14" t="s">
        <v>58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8"/>
  <sheetViews>
    <sheetView tabSelected="1" zoomScale="80" zoomScaleNormal="80" zoomScalePageLayoutView="0" workbookViewId="0" topLeftCell="A1">
      <selection activeCell="AV45" sqref="AV45"/>
    </sheetView>
  </sheetViews>
  <sheetFormatPr defaultColWidth="11.421875" defaultRowHeight="12.75"/>
  <cols>
    <col min="1" max="10" width="3.7109375" style="16" customWidth="1"/>
    <col min="11" max="11" width="4.7109375" style="16" customWidth="1"/>
    <col min="12" max="13" width="3.7109375" style="16" customWidth="1"/>
    <col min="14" max="14" width="3.7109375" style="17" customWidth="1"/>
    <col min="15" max="16" width="3.7109375" style="16" customWidth="1"/>
    <col min="17" max="17" width="3.7109375" style="17" customWidth="1"/>
    <col min="18" max="18" width="3.7109375" style="16" customWidth="1"/>
    <col min="19" max="20" width="4.7109375" style="16" customWidth="1"/>
    <col min="21" max="22" width="3.7109375" style="16" customWidth="1"/>
    <col min="23" max="23" width="3.7109375" style="17" customWidth="1"/>
    <col min="24" max="25" width="3.7109375" style="16" customWidth="1"/>
    <col min="26" max="26" width="3.7109375" style="17" customWidth="1"/>
    <col min="27" max="27" width="3.7109375" style="16" customWidth="1"/>
    <col min="28" max="28" width="4.7109375" style="16" customWidth="1"/>
    <col min="29" max="30" width="3.7109375" style="16" customWidth="1"/>
    <col min="31" max="31" width="3.7109375" style="17" customWidth="1"/>
    <col min="32" max="33" width="3.7109375" style="16" customWidth="1"/>
    <col min="34" max="34" width="3.7109375" style="17" customWidth="1"/>
    <col min="35" max="35" width="3.7109375" style="16" customWidth="1"/>
    <col min="36" max="36" width="4.7109375" style="16" customWidth="1"/>
    <col min="37" max="46" width="3.7109375" style="16" customWidth="1"/>
    <col min="47" max="16384" width="11.421875" style="16" customWidth="1"/>
  </cols>
  <sheetData>
    <row r="1" spans="1:7" ht="15.75">
      <c r="A1" s="23" t="str">
        <f>CONCATENATE("EPREUVE : ",'Liste des parties'!$AD$2)</f>
        <v>EPREUVE : FED_Finales Individuelles</v>
      </c>
      <c r="B1" s="9"/>
      <c r="C1" s="15"/>
      <c r="D1" s="7"/>
      <c r="E1" s="7"/>
      <c r="F1" s="7"/>
      <c r="G1" s="7"/>
    </row>
    <row r="2" spans="1:46" ht="15.75">
      <c r="A2" s="18" t="str">
        <f>CONCATENATE("TABLEAU : ",'Liste des parties'!$AE$2)</f>
        <v>TABLEAU : L09_-11 ans Filles</v>
      </c>
      <c r="B2" s="9"/>
      <c r="C2" s="19"/>
      <c r="D2" s="8"/>
      <c r="E2" s="8"/>
      <c r="F2" s="8"/>
      <c r="G2" s="8"/>
      <c r="H2" s="9"/>
      <c r="I2" s="9"/>
      <c r="J2" s="9"/>
      <c r="K2" s="9"/>
      <c r="L2" s="9"/>
      <c r="M2" s="9"/>
      <c r="N2" s="20"/>
      <c r="O2" s="21"/>
      <c r="P2" s="21"/>
      <c r="Q2" s="22"/>
      <c r="R2" s="21"/>
      <c r="S2" s="21"/>
      <c r="T2" s="21"/>
      <c r="U2" s="21"/>
      <c r="V2" s="21"/>
      <c r="W2" s="22"/>
      <c r="X2" s="21"/>
      <c r="Y2" s="21"/>
      <c r="Z2" s="22"/>
      <c r="AA2" s="21"/>
      <c r="AB2" s="21"/>
      <c r="AC2" s="21"/>
      <c r="AD2" s="21"/>
      <c r="AE2" s="22"/>
      <c r="AF2" s="21"/>
      <c r="AG2" s="21"/>
      <c r="AH2" s="22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</row>
    <row r="3" spans="1:13" ht="15.75">
      <c r="A3" s="23" t="s">
        <v>54</v>
      </c>
      <c r="B3" s="6"/>
      <c r="C3" s="15"/>
      <c r="D3" s="135">
        <f>IF('Liste des parties'!$AH$3&lt;10000,Date,'Liste des parties'!$AH$3)</f>
        <v>45088</v>
      </c>
      <c r="E3" s="135"/>
      <c r="F3" s="135"/>
      <c r="G3" s="135"/>
      <c r="H3" s="135"/>
      <c r="I3" s="135"/>
      <c r="J3" s="135"/>
      <c r="K3" s="135"/>
      <c r="L3" s="135"/>
      <c r="M3" s="135"/>
    </row>
    <row r="5" spans="1:46" ht="15.75">
      <c r="A5" s="89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  <c r="O5" s="24"/>
      <c r="P5" s="24"/>
      <c r="Q5" s="25"/>
      <c r="R5" s="24"/>
      <c r="S5" s="24"/>
      <c r="T5" s="24"/>
      <c r="U5" s="24"/>
      <c r="V5" s="24"/>
      <c r="W5" s="25"/>
      <c r="X5" s="24"/>
      <c r="Y5" s="24"/>
      <c r="Z5" s="25"/>
      <c r="AA5" s="24"/>
      <c r="AB5" s="24"/>
      <c r="AC5" s="24"/>
      <c r="AD5" s="24"/>
      <c r="AE5" s="25"/>
      <c r="AF5" s="24"/>
      <c r="AG5" s="24"/>
      <c r="AH5" s="25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6"/>
    </row>
    <row r="6" spans="1:46" ht="15.7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  <c r="O6" s="28"/>
      <c r="P6" s="28"/>
      <c r="Q6" s="29"/>
      <c r="R6" s="28"/>
      <c r="S6" s="28"/>
      <c r="T6" s="28"/>
      <c r="U6" s="28"/>
      <c r="V6" s="28"/>
      <c r="W6" s="29"/>
      <c r="X6" s="28"/>
      <c r="Y6" s="28"/>
      <c r="Z6" s="29"/>
      <c r="AA6" s="28"/>
      <c r="AB6" s="28"/>
      <c r="AC6" s="28"/>
      <c r="AD6" s="28"/>
      <c r="AE6" s="29"/>
      <c r="AF6" s="28"/>
      <c r="AG6" s="28"/>
      <c r="AH6" s="29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30"/>
    </row>
    <row r="7" spans="1:46" ht="15.75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  <c r="O7" s="32"/>
      <c r="P7" s="32"/>
      <c r="Q7" s="33"/>
      <c r="R7" s="32"/>
      <c r="S7" s="91">
        <v>1</v>
      </c>
      <c r="T7" s="35">
        <f>IF(VLOOKUP(T9,NP,4,FALSE)=0,"",VLOOKUP(T9,NP,4,FALSE))</f>
        <v>108</v>
      </c>
      <c r="U7" s="36" t="str">
        <f>IF(T7="","",CONCATENATE(VLOOKUP(T9,NP,5,FALSE),"  ",VLOOKUP(T9,NP,6,FALSE)))</f>
        <v>MARIE  Elsa</v>
      </c>
      <c r="V7" s="36"/>
      <c r="W7" s="37"/>
      <c r="X7" s="36"/>
      <c r="Y7" s="36"/>
      <c r="Z7" s="37"/>
      <c r="AA7" s="36"/>
      <c r="AB7" s="32"/>
      <c r="AC7" s="32"/>
      <c r="AD7" s="32"/>
      <c r="AE7" s="33"/>
      <c r="AF7" s="32"/>
      <c r="AG7" s="32"/>
      <c r="AH7" s="33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8"/>
    </row>
    <row r="8" spans="1:46" ht="15.75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9"/>
      <c r="M8" s="39"/>
      <c r="N8" s="40"/>
      <c r="O8" s="39"/>
      <c r="P8" s="39"/>
      <c r="Q8" s="40"/>
      <c r="R8" s="39"/>
      <c r="S8" s="41"/>
      <c r="T8" s="86">
        <f>IF(OR(T7="",VLOOKUP(T9,NP,10,FALSE)=0),"",IF(LEN(VLOOKUP(T9,NP,10,FALSE))=7,VLOOKUP(T9,NP,10,FALSE),VLOOKUP(T9,NP,10,FALSE)))</f>
        <v>9760291</v>
      </c>
      <c r="U8" s="43" t="str">
        <f>IF(T7="","",CONCATENATE(VLOOKUP(T9,NP,8,FALSE)," pts - ",VLOOKUP(T9,NP,11,FALSE)))</f>
        <v>679 pts - MontivilliersTT</v>
      </c>
      <c r="V8" s="43"/>
      <c r="W8" s="18"/>
      <c r="X8" s="43"/>
      <c r="Y8" s="43"/>
      <c r="Z8" s="18"/>
      <c r="AA8" s="43"/>
      <c r="AB8" s="44"/>
      <c r="AC8" s="2"/>
      <c r="AD8" s="5"/>
      <c r="AE8" s="13"/>
      <c r="AF8" s="5"/>
      <c r="AG8" s="5"/>
      <c r="AH8" s="13"/>
      <c r="AI8" s="45"/>
      <c r="AJ8" s="46"/>
      <c r="AK8" s="42"/>
      <c r="AL8" s="42"/>
      <c r="AM8" s="42"/>
      <c r="AN8" s="42"/>
      <c r="AO8" s="42"/>
      <c r="AP8" s="42"/>
      <c r="AQ8" s="42"/>
      <c r="AR8" s="47"/>
      <c r="AS8" s="32"/>
      <c r="AT8" s="38"/>
    </row>
    <row r="9" spans="1:46" ht="15.75">
      <c r="A9" s="31"/>
      <c r="B9" s="32"/>
      <c r="C9" s="32"/>
      <c r="D9" s="39"/>
      <c r="E9" s="39"/>
      <c r="F9" s="39"/>
      <c r="G9" s="39"/>
      <c r="H9" s="39"/>
      <c r="I9" s="39"/>
      <c r="J9" s="39"/>
      <c r="K9" s="39"/>
      <c r="L9" s="36" t="str">
        <f>IF(S9="","",IF(VLOOKUP(T9,NP,12,FALSE)=0,CONCATENATE(VLOOKUP(T9,NP,5,FALSE),"  ",VLOOKUP(T9,NP,6,FALSE)),IF(VLOOKUP(T9,NP,22,FALSE)=0,CONCATENATE(VLOOKUP(T9,NP,15,FALSE),"  ",VLOOKUP(T9,NP,16,FALSE)),"")))</f>
        <v>LEPRINCE  Mathilde</v>
      </c>
      <c r="M9" s="36"/>
      <c r="N9" s="37"/>
      <c r="O9" s="36"/>
      <c r="P9" s="36"/>
      <c r="Q9" s="37"/>
      <c r="R9" s="36"/>
      <c r="S9" s="48">
        <f>IF(AND(VLOOKUP(T9,NP,12,FALSE)=0,VLOOKUP(T9,NP,22,FALSE)=0),"",IF(VLOOKUP(T9,NP,12,FALSE)=0,VLOOKUP(T9,NP,4,FALSE),IF(VLOOKUP(T9,NP,22,FALSE)=0,VLOOKUP(T9,NP,14,FALSE),"")))</f>
        <v>115</v>
      </c>
      <c r="T9" s="87">
        <v>1</v>
      </c>
      <c r="U9" s="49" t="s">
        <v>37</v>
      </c>
      <c r="V9" s="49"/>
      <c r="W9" s="50">
        <f>IF(VLOOKUP(T9,NP,32,FALSE)="","",IF(VLOOKUP(T9,NP,32,FALSE)=0,"",VLOOKUP(T9,NP,32,FALSE)))</f>
        <v>13</v>
      </c>
      <c r="X9" s="51">
        <f>IF(VLOOKUP(T9,NP,33,FALSE)="","",IF(VLOOKUP(T9,NP,34,FALSE)=2,"",VLOOKUP(T9,NP,34,FALSE)))</f>
        <v>45088</v>
      </c>
      <c r="Y9" s="51"/>
      <c r="Z9" s="52">
        <f>IF(VLOOKUP(T9,NP,33,FALSE)="","",IF(VLOOKUP(T9,NP,33,FALSE)=0,"",VLOOKUP(T9,NP,33,FALSE)))</f>
        <v>0.5625</v>
      </c>
      <c r="AA9" s="53"/>
      <c r="AB9" s="54">
        <f>IF(VLOOKUP(AB12,NP,4,FALSE)=0,"",VLOOKUP(AB12,NP,4,FALSE))</f>
        <v>108</v>
      </c>
      <c r="AC9" s="36" t="str">
        <f>IF(AB9="","",CONCATENATE(VLOOKUP(AB12,NP,5,FALSE),"  ",VLOOKUP(AB12,NP,6,FALSE)))</f>
        <v>MARIE  Elsa</v>
      </c>
      <c r="AD9" s="36"/>
      <c r="AE9" s="37"/>
      <c r="AF9" s="36"/>
      <c r="AG9" s="36"/>
      <c r="AH9" s="37"/>
      <c r="AI9" s="36"/>
      <c r="AJ9" s="46"/>
      <c r="AK9" s="42"/>
      <c r="AL9" s="42"/>
      <c r="AM9" s="42"/>
      <c r="AN9" s="42"/>
      <c r="AO9" s="42"/>
      <c r="AP9" s="42"/>
      <c r="AQ9" s="42"/>
      <c r="AR9" s="47"/>
      <c r="AS9" s="32"/>
      <c r="AT9" s="38"/>
    </row>
    <row r="10" spans="1:46" ht="15.75">
      <c r="A10" s="31"/>
      <c r="B10" s="32"/>
      <c r="C10" s="32"/>
      <c r="D10" s="39"/>
      <c r="E10" s="39"/>
      <c r="F10" s="39"/>
      <c r="G10" s="39"/>
      <c r="H10" s="39"/>
      <c r="I10" s="39"/>
      <c r="J10" s="39"/>
      <c r="K10" s="41"/>
      <c r="L10" s="55" t="str">
        <f>IF(S9="","",IF(VLOOKUP(T9,NP,12,FALSE)=0,CONCATENATE(VLOOKUP(T9,NP,8,FALSE)," pts - ",VLOOKUP(T9,NP,11,FALSE)),IF(VLOOKUP(T9,NP,22,FALSE)=0,CONCATENATE(VLOOKUP(T9,NP,18,FALSE)," pts - ",VLOOKUP(T9,NP,21,FALSE)),"")))</f>
        <v>597 pts - ST GERMAIN DU C</v>
      </c>
      <c r="M10" s="55"/>
      <c r="N10" s="56"/>
      <c r="O10" s="55"/>
      <c r="P10" s="55"/>
      <c r="Q10" s="56"/>
      <c r="R10" s="55"/>
      <c r="S10" s="57"/>
      <c r="T10" s="88"/>
      <c r="U10" s="2"/>
      <c r="V10" s="2"/>
      <c r="W10" s="11"/>
      <c r="X10" s="2"/>
      <c r="Y10" s="2"/>
      <c r="Z10" s="11"/>
      <c r="AA10" s="34"/>
      <c r="AB10" s="58"/>
      <c r="AC10" s="59" t="str">
        <f>IF(AB9="","",CONCATENATE(VLOOKUP(AB12,NP,8,FALSE)," pts - ",VLOOKUP(AB12,NP,11,FALSE)))</f>
        <v>679 pts - MontivilliersTT</v>
      </c>
      <c r="AD10" s="59"/>
      <c r="AE10" s="60"/>
      <c r="AF10" s="59"/>
      <c r="AG10" s="59"/>
      <c r="AH10" s="60"/>
      <c r="AI10" s="59"/>
      <c r="AJ10" s="61"/>
      <c r="AK10" s="42"/>
      <c r="AL10" s="42"/>
      <c r="AM10" s="42"/>
      <c r="AN10" s="42"/>
      <c r="AO10" s="42"/>
      <c r="AP10" s="42"/>
      <c r="AQ10" s="42"/>
      <c r="AR10" s="47"/>
      <c r="AS10" s="32"/>
      <c r="AT10" s="38"/>
    </row>
    <row r="11" spans="1:46" ht="15.75">
      <c r="A11" s="31"/>
      <c r="B11" s="32"/>
      <c r="C11" s="32"/>
      <c r="D11" s="39"/>
      <c r="E11" s="39"/>
      <c r="F11" s="39"/>
      <c r="G11" s="39"/>
      <c r="H11" s="39"/>
      <c r="I11" s="39"/>
      <c r="J11" s="39"/>
      <c r="K11" s="41"/>
      <c r="L11" s="39"/>
      <c r="M11" s="39"/>
      <c r="N11" s="40"/>
      <c r="O11" s="39"/>
      <c r="P11" s="39"/>
      <c r="Q11" s="40"/>
      <c r="R11" s="39"/>
      <c r="S11" s="93">
        <v>2</v>
      </c>
      <c r="T11" s="35">
        <f>IF(VLOOKUP(T9,NP,14,FALSE)=0,"",VLOOKUP(T9,NP,14,FALSE))</f>
        <v>115</v>
      </c>
      <c r="U11" s="36" t="str">
        <f>IF(T11="","",CONCATENATE(VLOOKUP(T9,NP,15,FALSE),"  ",VLOOKUP(T9,NP,16,FALSE)))</f>
        <v>LEPRINCE  Mathilde</v>
      </c>
      <c r="V11" s="3"/>
      <c r="W11" s="12"/>
      <c r="X11" s="3"/>
      <c r="Y11" s="3"/>
      <c r="Z11" s="12"/>
      <c r="AA11" s="63"/>
      <c r="AB11" s="61"/>
      <c r="AC11" s="59" t="str">
        <f>IF(AB9="","",CONCATENATE(IF(VLOOKUP(T9,NP,23,FALSE)="","",IF(VLOOKUP(T9,NP,12,FALSE)=1,VLOOKUP(T9,NP,23,FALSE),-VLOOKUP(T9,NP,23,FALSE))),IF(VLOOKUP(T9,NP,24,FALSE)="","",CONCATENATE(" / ",IF(VLOOKUP(T9,NP,12,FALSE)=1,VLOOKUP(T9,NP,24,FALSE),-VLOOKUP(T9,NP,24,FALSE)))),IF(VLOOKUP(T9,NP,25,FALSE)="","",CONCATENATE(" / ",IF(VLOOKUP(T9,NP,12,FALSE)=1,VLOOKUP(T9,NP,25,FALSE),-VLOOKUP(T9,NP,25,FALSE)))),IF(VLOOKUP(T9,NP,26,FALSE)="","",CONCATENATE(" / ",IF(VLOOKUP(T9,NP,12,FALSE)=1,VLOOKUP(T9,NP,26,FALSE),-VLOOKUP(T9,NP,26,FALSE)))),IF(VLOOKUP(T9,NP,27,FALSE)="","",CONCATENATE(" / ",IF(VLOOKUP(T9,NP,12,FALSE)=1,VLOOKUP(T9,NP,27,FALSE),-VLOOKUP(T9,NP,27,FALSE)))),IF(VLOOKUP(T9,NP,28)="","",CONCATENATE(" / ",IF(VLOOKUP(T9,NP,12)=1,VLOOKUP(T9,NP,28),-VLOOKUP(T9,NP,28)))),IF(VLOOKUP(T9,NP,29)="","",CONCATENATE(" / ",IF(VLOOKUP(T9,NP,12)=1,VLOOKUP(T9,NP,29),-VLOOKUP(T9,NP,29))))))</f>
        <v>2 / 7 / 5</v>
      </c>
      <c r="AD11" s="59"/>
      <c r="AE11" s="60"/>
      <c r="AF11" s="59"/>
      <c r="AG11" s="59"/>
      <c r="AH11" s="60"/>
      <c r="AI11" s="59"/>
      <c r="AJ11" s="61"/>
      <c r="AK11" s="42"/>
      <c r="AL11" s="42"/>
      <c r="AM11" s="42"/>
      <c r="AN11" s="42"/>
      <c r="AO11" s="42"/>
      <c r="AP11" s="42"/>
      <c r="AQ11" s="42"/>
      <c r="AR11" s="47"/>
      <c r="AS11" s="32"/>
      <c r="AT11" s="38"/>
    </row>
    <row r="12" spans="1:46" ht="15.75">
      <c r="A12" s="31"/>
      <c r="B12" s="64" t="s">
        <v>40</v>
      </c>
      <c r="C12" s="32"/>
      <c r="D12" s="36" t="str">
        <f>IF(K12="","",IF(VLOOKUP(S12,NP,12,FALSE)=1,CONCATENATE(VLOOKUP(S12,NP,5,FALSE),"  ",VLOOKUP(S12,NP,6,FALSE)),IF(VLOOKUP(S12,NP,22,FALSE)=1,CONCATENATE(VLOOKUP(S12,NP,15,FALSE),"  ",VLOOKUP(S12,NP,16,FALSE)),"")))</f>
        <v>LEPRINCE  Mathilde</v>
      </c>
      <c r="E12" s="36"/>
      <c r="F12" s="36"/>
      <c r="G12" s="36"/>
      <c r="H12" s="36"/>
      <c r="I12" s="36"/>
      <c r="J12" s="36"/>
      <c r="K12" s="48">
        <f>IF(VLOOKUP(S12,NP,12,FALSE)=1,VLOOKUP(S12,NP,4,FALSE),IF(VLOOKUP(S12,NP,22,FALSE)=1,VLOOKUP(S12,NP,14,FALSE),""))</f>
        <v>115</v>
      </c>
      <c r="L12" s="49" t="s">
        <v>37</v>
      </c>
      <c r="M12" s="49"/>
      <c r="N12" s="50">
        <f>IF(VLOOKUP(S12,NP,32,FALSE)="","",IF(VLOOKUP(S12,NP,32,FALSE)=0,"",VLOOKUP(S12,NP,32,FALSE)))</f>
        <v>14</v>
      </c>
      <c r="O12" s="51">
        <f>IF(VLOOKUP(S12,NP,33,FALSE)="","",IF(VLOOKUP(S12,NP,34,FALSE)=2,"",VLOOKUP(S12,NP,34,FALSE)))</f>
        <v>45088</v>
      </c>
      <c r="P12" s="51"/>
      <c r="Q12" s="52">
        <f>IF(VLOOKUP(S12,NP,33,FALSE)="","",IF(VLOOKUP(S12,NP,33,FALSE)=0,"",VLOOKUP(S12,NP,33,FALSE)))</f>
        <v>0.6041666666666666</v>
      </c>
      <c r="R12" s="53"/>
      <c r="S12" s="65">
        <v>4</v>
      </c>
      <c r="T12" s="86">
        <f>IF(OR(T11="",VLOOKUP(T9,NP,20,FALSE)=0),"",IF(LEN(VLOOKUP(T9,NP,20,FALSE))=7,VLOOKUP(T9,NP,20,FALSE),VLOOKUP(T9,NP,20,FALSE)))</f>
        <v>9610087</v>
      </c>
      <c r="U12" s="43" t="str">
        <f>IF(T11="","",CONCATENATE(VLOOKUP(T9,NP,18,FALSE)," pts - ",VLOOKUP(T9,NP,21,FALSE)))</f>
        <v>597 pts - ST GERMAIN DU C</v>
      </c>
      <c r="V12" s="43"/>
      <c r="W12" s="18"/>
      <c r="X12" s="43"/>
      <c r="Y12" s="43"/>
      <c r="Z12" s="18"/>
      <c r="AA12" s="43"/>
      <c r="AB12" s="66">
        <v>3</v>
      </c>
      <c r="AC12" s="49" t="s">
        <v>37</v>
      </c>
      <c r="AD12" s="49"/>
      <c r="AE12" s="50">
        <f>IF(VLOOKUP(AB12,NP,32,FALSE)="","",IF(VLOOKUP(AB12,NP,32,FALSE)=0,"",VLOOKUP(AB12,NP,32,FALSE)))</f>
        <v>4</v>
      </c>
      <c r="AF12" s="51">
        <f>IF(VLOOKUP(AB12,NP,33,FALSE)="","",IF(VLOOKUP(AB12,NP,34,FALSE)=2,"",VLOOKUP(AB12,NP,34,FALSE)))</f>
        <v>45088</v>
      </c>
      <c r="AG12" s="51"/>
      <c r="AH12" s="52">
        <f>IF(VLOOKUP(AB12,NP,33,FALSE)="","",IF(VLOOKUP(AB12,NP,33,FALSE)=0,"",VLOOKUP(AB12,NP,33,FALSE)))</f>
        <v>0.6041666666666666</v>
      </c>
      <c r="AI12" s="53"/>
      <c r="AJ12" s="54">
        <f>IF(VLOOKUP(AB12,NP,12,FALSE)=1,VLOOKUP(AB12,NP,4,FALSE),IF(VLOOKUP(AB12,NP,22,FALSE)=1,VLOOKUP(AB12,NP,14,FALSE),""))</f>
        <v>108</v>
      </c>
      <c r="AK12" s="36" t="str">
        <f>IF(AJ12="","",IF(VLOOKUP(AB12,NP,12,FALSE)=1,CONCATENATE(VLOOKUP(AB12,NP,5,FALSE),"  ",VLOOKUP(AB12,NP,6,FALSE)),IF(VLOOKUP(AB12,NP,22,FALSE)=1,CONCATENATE(VLOOKUP(AB12,NP,15,FALSE),"  ",VLOOKUP(AB12,NP,16,FALSE)),"")))</f>
        <v>MARIE  Elsa</v>
      </c>
      <c r="AL12" s="36"/>
      <c r="AM12" s="36"/>
      <c r="AN12" s="36"/>
      <c r="AO12" s="36"/>
      <c r="AP12" s="36"/>
      <c r="AQ12" s="36"/>
      <c r="AR12" s="64" t="s">
        <v>38</v>
      </c>
      <c r="AS12" s="32"/>
      <c r="AT12" s="38"/>
    </row>
    <row r="13" spans="1:46" ht="15.75">
      <c r="A13" s="31"/>
      <c r="B13" s="32"/>
      <c r="C13" s="32"/>
      <c r="D13" s="43" t="str">
        <f>IF(K12="","",IF(VLOOKUP(S12,NP,12,FALSE)=1,CONCATENATE(VLOOKUP(S12,NP,8,FALSE)," pts - ",VLOOKUP(S12,NP,11,FALSE)),IF(VLOOKUP(S12,NP,22,FALSE)=1,CONCATENATE(VLOOKUP(S12,NP,18,FALSE)," pts - ",VLOOKUP(S12,NP,21,FALSE)),"")))</f>
        <v>597 pts - ST GERMAIN DU C</v>
      </c>
      <c r="E13" s="43"/>
      <c r="F13" s="43"/>
      <c r="G13" s="43"/>
      <c r="H13" s="43"/>
      <c r="I13" s="43"/>
      <c r="J13" s="43"/>
      <c r="K13" s="41"/>
      <c r="L13" s="32"/>
      <c r="M13" s="32"/>
      <c r="N13" s="33"/>
      <c r="O13" s="32"/>
      <c r="P13" s="32"/>
      <c r="Q13" s="33"/>
      <c r="R13" s="32"/>
      <c r="S13" s="94">
        <v>3</v>
      </c>
      <c r="T13" s="35">
        <f>IF(VLOOKUP(T15,NP,4,FALSE)=0,"",VLOOKUP(T15,NP,4,FALSE))</f>
        <v>116</v>
      </c>
      <c r="U13" s="36" t="str">
        <f>IF(T13="","",CONCATENATE(VLOOKUP(T15,NP,5,FALSE),"  ",VLOOKUP(T15,NP,6,FALSE)))</f>
        <v>CHEREL  Sarah</v>
      </c>
      <c r="V13" s="36"/>
      <c r="W13" s="37"/>
      <c r="X13" s="36"/>
      <c r="Y13" s="36"/>
      <c r="Z13" s="37"/>
      <c r="AA13" s="36"/>
      <c r="AB13" s="46"/>
      <c r="AC13" s="42"/>
      <c r="AD13" s="42"/>
      <c r="AE13" s="67"/>
      <c r="AF13" s="42"/>
      <c r="AG13" s="42"/>
      <c r="AH13" s="67"/>
      <c r="AI13" s="42"/>
      <c r="AJ13" s="58"/>
      <c r="AK13" s="59" t="str">
        <f>IF(AJ12="","",IF(VLOOKUP(AB12,NP,12,FALSE)=1,CONCATENATE(VLOOKUP(AB12,NP,8,FALSE)," pts - ",VLOOKUP(AB12,NP,11,FALSE)),IF(VLOOKUP(AB12,NP,22,FALSE)=1,CONCATENATE(VLOOKUP(AB12,NP,18,FALSE)," pts - ",VLOOKUP(AB12,NP,21,FALSE)),"")))</f>
        <v>679 pts - MontivilliersTT</v>
      </c>
      <c r="AL13" s="59"/>
      <c r="AM13" s="59"/>
      <c r="AN13" s="59"/>
      <c r="AO13" s="59"/>
      <c r="AP13" s="59"/>
      <c r="AQ13" s="59"/>
      <c r="AR13" s="47"/>
      <c r="AS13" s="32"/>
      <c r="AT13" s="38"/>
    </row>
    <row r="14" spans="1:46" ht="15.75">
      <c r="A14" s="31"/>
      <c r="B14" s="32"/>
      <c r="C14" s="32"/>
      <c r="D14" s="43" t="str">
        <f>IF(K12="","",CONCATENATE(IF(VLOOKUP(S12,NP,23,FALSE)="","",IF(VLOOKUP(S12,NP,12,FALSE)=1,VLOOKUP(S12,NP,23,FALSE),-VLOOKUP(S12,NP,23,FALSE))),IF(VLOOKUP(S12,NP,24,FALSE)="","",CONCATENATE(" / ",IF(VLOOKUP(S12,NP,12,FALSE)=1,VLOOKUP(S12,NP,24,FALSE),-VLOOKUP(S12,NP,24,FALSE)))),IF(VLOOKUP(S12,NP,25,FALSE)="","",CONCATENATE(" / ",IF(VLOOKUP(S12,NP,12,FALSE)=1,VLOOKUP(S12,NP,25,FALSE),-VLOOKUP(S12,NP,25,FALSE)))),IF(VLOOKUP(S12,NP,26,FALSE)="","",CONCATENATE(" / ",IF(VLOOKUP(S12,NP,12,FALSE)=1,VLOOKUP(S12,NP,26,FALSE),-VLOOKUP(S12,NP,26,FALSE)))),IF(VLOOKUP(S12,NP,27,FALSE)="","",CONCATENATE(" / ",IF(VLOOKUP(S12,NP,12,FALSE)=1,VLOOKUP(S12,NP,27,FALSE),-VLOOKUP(S12,NP,27,FALSE)))),IF(VLOOKUP(S12,NP,28)="","",CONCATENATE(" / ",IF(VLOOKUP(S12,NP,12)=1,VLOOKUP(S12,NP,28),-VLOOKUP(S12,NP,28)))),IF(VLOOKUP(S12,NP,29)="","",CONCATENATE(" / ",IF(VLOOKUP(S12,NP,12)=1,VLOOKUP(S12,NP,29),-VLOOKUP(S12,NP,29))))))</f>
        <v>5 / 9 / 13</v>
      </c>
      <c r="E14" s="43"/>
      <c r="F14" s="43"/>
      <c r="G14" s="43"/>
      <c r="H14" s="43"/>
      <c r="I14" s="43"/>
      <c r="J14" s="43"/>
      <c r="K14" s="41"/>
      <c r="L14" s="32"/>
      <c r="M14" s="32"/>
      <c r="N14" s="33"/>
      <c r="O14" s="32"/>
      <c r="P14" s="32"/>
      <c r="Q14" s="33"/>
      <c r="R14" s="32"/>
      <c r="S14" s="62"/>
      <c r="T14" s="86">
        <f>IF(OR(T13="",VLOOKUP(T15,NP,10,FALSE)=0),"",IF(LEN(VLOOKUP(T15,NP,10,FALSE))=7,VLOOKUP(T15,NP,10,FALSE),VLOOKUP(T15,NP,10,FALSE)))</f>
        <v>9610039</v>
      </c>
      <c r="U14" s="43" t="str">
        <f>IF(T13="","",CONCATENATE(VLOOKUP(T15,NP,8,FALSE)," pts - ",VLOOKUP(T15,NP,11,FALSE)))</f>
        <v>534 pts - ALENCON ALC</v>
      </c>
      <c r="V14" s="43"/>
      <c r="W14" s="18"/>
      <c r="X14" s="43"/>
      <c r="Y14" s="43"/>
      <c r="Z14" s="18"/>
      <c r="AA14" s="43"/>
      <c r="AB14" s="4"/>
      <c r="AC14" s="2"/>
      <c r="AD14" s="5"/>
      <c r="AE14" s="13"/>
      <c r="AF14" s="5"/>
      <c r="AG14" s="5"/>
      <c r="AH14" s="13"/>
      <c r="AI14" s="45"/>
      <c r="AJ14" s="61"/>
      <c r="AK14" s="59" t="str">
        <f>IF(AJ12="","",CONCATENATE(IF(VLOOKUP(AB12,NP,23,FALSE)="","",IF(VLOOKUP(AB12,NP,12,FALSE)=1,VLOOKUP(AB12,NP,23,FALSE),-VLOOKUP(AB12,NP,23,FALSE))),IF(VLOOKUP(AB12,NP,24,FALSE)="","",CONCATENATE(" / ",IF(VLOOKUP(AB12,NP,12,FALSE)=1,VLOOKUP(AB12,NP,24,FALSE),-VLOOKUP(AB12,NP,24,FALSE)))),IF(VLOOKUP(AB12,NP,25,FALSE)="","",CONCATENATE(" / ",IF(VLOOKUP(AB12,NP,12,FALSE)=1,VLOOKUP(AB12,NP,25,FALSE),-VLOOKUP(AB12,NP,25,FALSE)))),IF(VLOOKUP(AB12,NP,26,FALSE)="","",CONCATENATE(" / ",IF(VLOOKUP(AB12,NP,12,FALSE)=1,VLOOKUP(AB12,NP,26,FALSE),-VLOOKUP(AB12,NP,26,FALSE)))),IF(VLOOKUP(AB12,NP,27,FALSE)="","",CONCATENATE(" / ",IF(VLOOKUP(AB12,NP,12,FALSE)=1,VLOOKUP(AB12,NP,27,FALSE),-VLOOKUP(AB12,NP,27,FALSE)))),IF(VLOOKUP(AB12,NP,28)="","",CONCATENATE(" / ",IF(VLOOKUP(AB12,NP,12)=1,VLOOKUP(AB12,NP,28),-VLOOKUP(AB12,NP,28)))),IF(VLOOKUP(AB12,NP,29)="","",CONCATENATE(" / ",IF(VLOOKUP(AB12,NP,12)=1,VLOOKUP(AB12,NP,29),-VLOOKUP(AB12,NP,29))))))</f>
        <v>10 / 12 / 8</v>
      </c>
      <c r="AL14" s="59"/>
      <c r="AM14" s="59"/>
      <c r="AN14" s="59"/>
      <c r="AO14" s="59"/>
      <c r="AP14" s="59"/>
      <c r="AQ14" s="59"/>
      <c r="AR14" s="47"/>
      <c r="AS14" s="32"/>
      <c r="AT14" s="38"/>
    </row>
    <row r="15" spans="1:46" ht="15.75">
      <c r="A15" s="31"/>
      <c r="B15" s="32"/>
      <c r="C15" s="32"/>
      <c r="D15" s="39"/>
      <c r="E15" s="39"/>
      <c r="F15" s="39"/>
      <c r="G15" s="39"/>
      <c r="H15" s="39"/>
      <c r="I15" s="39"/>
      <c r="J15" s="39"/>
      <c r="K15" s="41"/>
      <c r="L15" s="36" t="str">
        <f>IF(S15="","",IF(VLOOKUP(T15,NP,12,FALSE)=0,CONCATENATE(VLOOKUP(T15,NP,5,FALSE),"  ",VLOOKUP(T15,NP,6,FALSE)),IF(VLOOKUP(T15,NP,22,FALSE)=0,CONCATENATE(VLOOKUP(T15,NP,15,FALSE),"  ",VLOOKUP(T15,NP,16,FALSE)),"")))</f>
        <v>CHEREL  Sarah</v>
      </c>
      <c r="M15" s="36"/>
      <c r="N15" s="37"/>
      <c r="O15" s="36"/>
      <c r="P15" s="36"/>
      <c r="Q15" s="37"/>
      <c r="R15" s="36"/>
      <c r="S15" s="48">
        <f>IF(AND(VLOOKUP(T15,NP,12,FALSE)=0,VLOOKUP(T15,NP,22,FALSE)=0),"",IF(VLOOKUP(T15,NP,12,FALSE)=0,VLOOKUP(T15,NP,4,FALSE),IF(VLOOKUP(T15,NP,22,FALSE)=0,VLOOKUP(T15,NP,14,FALSE),"")))</f>
        <v>116</v>
      </c>
      <c r="T15" s="87">
        <v>2</v>
      </c>
      <c r="U15" s="49" t="s">
        <v>37</v>
      </c>
      <c r="V15" s="49"/>
      <c r="W15" s="50">
        <f>IF(VLOOKUP(T15,NP,32,FALSE)="","",IF(VLOOKUP(T15,NP,32,FALSE)=0,"",VLOOKUP(T15,NP,32,FALSE)))</f>
        <v>14</v>
      </c>
      <c r="X15" s="51">
        <f>IF(VLOOKUP(T15,NP,33,FALSE)="","",IF(VLOOKUP(T15,NP,34,FALSE)=2,"",VLOOKUP(T15,NP,34,FALSE)))</f>
        <v>45088</v>
      </c>
      <c r="Y15" s="51"/>
      <c r="Z15" s="52">
        <f>IF(VLOOKUP(T15,NP,33,FALSE)="","",IF(VLOOKUP(T15,NP,33,FALSE)=0,"",VLOOKUP(T15,NP,33,FALSE)))</f>
        <v>0.5625</v>
      </c>
      <c r="AA15" s="53"/>
      <c r="AB15" s="54">
        <f>IF(VLOOKUP(AB12,NP,14,FALSE)=0,"",VLOOKUP(AB12,NP,14,FALSE))</f>
        <v>114</v>
      </c>
      <c r="AC15" s="36" t="str">
        <f>IF(AB15="","",CONCATENATE(VLOOKUP(AB12,NP,15,FALSE),"  ",VLOOKUP(AB12,NP,16,FALSE)))</f>
        <v>LEVESQUE  Marie</v>
      </c>
      <c r="AD15" s="36"/>
      <c r="AE15" s="37"/>
      <c r="AF15" s="36"/>
      <c r="AG15" s="36"/>
      <c r="AH15" s="37"/>
      <c r="AI15" s="36"/>
      <c r="AJ15" s="61"/>
      <c r="AK15" s="42"/>
      <c r="AL15" s="42"/>
      <c r="AM15" s="42"/>
      <c r="AN15" s="42"/>
      <c r="AO15" s="42"/>
      <c r="AP15" s="42"/>
      <c r="AQ15" s="42"/>
      <c r="AR15" s="47"/>
      <c r="AS15" s="32"/>
      <c r="AT15" s="38"/>
    </row>
    <row r="16" spans="1:46" ht="15.75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55" t="str">
        <f>IF(S15="","",IF(VLOOKUP(T15,NP,12,FALSE)=0,CONCATENATE(VLOOKUP(T15,NP,8,FALSE)," pts - ",VLOOKUP(T15,NP,11,FALSE)),IF(VLOOKUP(T15,NP,22,FALSE)=0,CONCATENATE(VLOOKUP(T15,NP,18,FALSE)," pts - ",VLOOKUP(T15,NP,21,FALSE)),"")))</f>
        <v>534 pts - ALENCON ALC</v>
      </c>
      <c r="M16" s="55"/>
      <c r="N16" s="56"/>
      <c r="O16" s="55"/>
      <c r="P16" s="55"/>
      <c r="Q16" s="56"/>
      <c r="R16" s="55"/>
      <c r="S16" s="57"/>
      <c r="T16" s="88"/>
      <c r="U16" s="2"/>
      <c r="V16" s="2"/>
      <c r="W16" s="11"/>
      <c r="X16" s="2"/>
      <c r="Y16" s="2"/>
      <c r="Z16" s="11"/>
      <c r="AA16" s="34"/>
      <c r="AB16" s="68"/>
      <c r="AC16" s="69" t="str">
        <f>IF(AB15="","",CONCATENATE(VLOOKUP(AB12,NP,18,FALSE)," pts - ",VLOOKUP(AB12,NP,21,FALSE)))</f>
        <v>617 pts - CP QUEVILLAIS</v>
      </c>
      <c r="AD16" s="69"/>
      <c r="AE16" s="70"/>
      <c r="AF16" s="69"/>
      <c r="AG16" s="69"/>
      <c r="AH16" s="70"/>
      <c r="AI16" s="69"/>
      <c r="AJ16" s="46"/>
      <c r="AK16" s="42"/>
      <c r="AL16" s="42"/>
      <c r="AM16" s="42"/>
      <c r="AN16" s="42"/>
      <c r="AO16" s="42"/>
      <c r="AP16" s="42"/>
      <c r="AQ16" s="71"/>
      <c r="AR16" s="47"/>
      <c r="AS16" s="32"/>
      <c r="AT16" s="38"/>
    </row>
    <row r="17" spans="1:46" ht="15.7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/>
      <c r="O17" s="32"/>
      <c r="P17" s="32"/>
      <c r="Q17" s="33"/>
      <c r="R17" s="72"/>
      <c r="S17" s="92">
        <v>4</v>
      </c>
      <c r="T17" s="35">
        <f>IF(VLOOKUP(T15,NP,14,FALSE)=0,"",VLOOKUP(T15,NP,14,FALSE))</f>
        <v>114</v>
      </c>
      <c r="U17" s="36" t="str">
        <f>IF(T17="","",CONCATENATE(VLOOKUP(T15,NP,15,FALSE),"  ",VLOOKUP(T15,NP,16,FALSE)))</f>
        <v>LEVESQUE  Marie</v>
      </c>
      <c r="V17" s="3"/>
      <c r="W17" s="12"/>
      <c r="X17" s="3"/>
      <c r="Y17" s="3"/>
      <c r="Z17" s="12"/>
      <c r="AA17" s="63"/>
      <c r="AB17" s="61"/>
      <c r="AC17" s="73" t="str">
        <f>IF(AB15="","",CONCATENATE(IF(VLOOKUP(T15,NP,23,FALSE)="","",IF(VLOOKUP(T15,NP,12,FALSE)=1,VLOOKUP(T15,NP,23,FALSE),-VLOOKUP(T15,NP,23,FALSE))),IF(VLOOKUP(T15,NP,24,FALSE)="","",CONCATENATE(" / ",IF(VLOOKUP(T15,NP,12,FALSE)=1,VLOOKUP(T15,NP,24,FALSE),-VLOOKUP(T15,NP,24,FALSE)))),IF(VLOOKUP(T15,NP,25,FALSE)="","",CONCATENATE(" / ",IF(VLOOKUP(T15,NP,12,FALSE)=1,VLOOKUP(T15,NP,25,FALSE),-VLOOKUP(T15,NP,25,FALSE)))),IF(VLOOKUP(T15,NP,26,FALSE)="","",CONCATENATE(" / ",IF(VLOOKUP(T15,NP,12,FALSE)=1,VLOOKUP(T15,NP,26,FALSE),-VLOOKUP(T15,NP,26,FALSE)))),IF(VLOOKUP(T15,NP,27,FALSE)="","",CONCATENATE(" / ",IF(VLOOKUP(T15,NP,12,FALSE)=1,VLOOKUP(T15,NP,27,FALSE),-VLOOKUP(T15,NP,27,FALSE)))),IF(VLOOKUP(T15,NP,28)="","",CONCATENATE(" / ",IF(VLOOKUP(T15,NP,12)=1,VLOOKUP(T15,NP,28),-VLOOKUP(T15,NP,28)))),IF(VLOOKUP(T15,NP,29)="","",CONCATENATE(" / ",IF(VLOOKUP(T15,NP,12)=1,VLOOKUP(T15,NP,29),-VLOOKUP(T15,NP,29))))))</f>
        <v>4 / 2 / 9</v>
      </c>
      <c r="AD17" s="59"/>
      <c r="AE17" s="60"/>
      <c r="AF17" s="59"/>
      <c r="AG17" s="59"/>
      <c r="AH17" s="60"/>
      <c r="AI17" s="59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8"/>
    </row>
    <row r="18" spans="1:46" ht="15.75">
      <c r="A18" s="31"/>
      <c r="B18" s="64" t="s">
        <v>41</v>
      </c>
      <c r="C18" s="32"/>
      <c r="D18" s="36" t="str">
        <f>IF(K18="","",IF(VLOOKUP(S12,NP,12,FALSE)=0,CONCATENATE(VLOOKUP(S12,NP,5,FALSE),"  ",VLOOKUP(S12,NP,6,FALSE)),IF(VLOOKUP(S12,NP,22,FALSE)=0,CONCATENATE(VLOOKUP(S12,NP,15,FALSE),"  ",VLOOKUP(S12,NP,16,FALSE)),"")))</f>
        <v>CHEREL  Sarah</v>
      </c>
      <c r="E18" s="36"/>
      <c r="F18" s="36"/>
      <c r="G18" s="36"/>
      <c r="H18" s="36"/>
      <c r="I18" s="36"/>
      <c r="J18" s="36"/>
      <c r="K18" s="35">
        <f>IF(AND(VLOOKUP(S12,NP,12,FALSE)=0,VLOOKUP(S12,NP,22,FALSE)=0),"",IF(VLOOKUP(S12,NP,12,FALSE)=0,VLOOKUP(S12,NP,4,FALSE),IF(VLOOKUP(S12,NP,22,FALSE)=0,VLOOKUP(S12,NP,14,FALSE),"")))</f>
        <v>116</v>
      </c>
      <c r="L18" s="74"/>
      <c r="M18" s="74"/>
      <c r="N18" s="75"/>
      <c r="O18" s="74"/>
      <c r="P18" s="74"/>
      <c r="Q18" s="75"/>
      <c r="R18" s="76"/>
      <c r="S18" s="32"/>
      <c r="T18" s="86">
        <f>IF(OR(T17="",VLOOKUP(T15,NP,20,FALSE)=0),"",IF(LEN(VLOOKUP(T15,NP,20,FALSE))=7,VLOOKUP(T15,NP,20,FALSE),VLOOKUP(T15,NP,20,FALSE)))</f>
        <v>9760018</v>
      </c>
      <c r="U18" s="43" t="str">
        <f>IF(T17="","",CONCATENATE(VLOOKUP(T15,NP,18,FALSE)," pts - ",VLOOKUP(T15,NP,21,FALSE)))</f>
        <v>617 pts - CP QUEVILLAIS</v>
      </c>
      <c r="V18" s="43"/>
      <c r="W18" s="18"/>
      <c r="X18" s="43"/>
      <c r="Y18" s="43"/>
      <c r="Z18" s="18"/>
      <c r="AA18" s="43"/>
      <c r="AB18" s="77"/>
      <c r="AC18" s="78"/>
      <c r="AD18" s="74"/>
      <c r="AE18" s="75"/>
      <c r="AF18" s="74"/>
      <c r="AG18" s="74"/>
      <c r="AH18" s="75"/>
      <c r="AI18" s="74"/>
      <c r="AJ18" s="35">
        <f>IF(AND(VLOOKUP(AB12,NP,12,FALSE)=0,VLOOKUP(AB12,NP,22,FALSE)=0),"",IF(VLOOKUP(AB12,NP,12,FALSE)=0,VLOOKUP(AB12,NP,4,FALSE),IF(VLOOKUP(AB12,NP,22,FALSE)=0,VLOOKUP(AB12,NP,14,FALSE),"")))</f>
        <v>114</v>
      </c>
      <c r="AK18" s="36" t="str">
        <f>IF(AJ18="","",IF(VLOOKUP(AB12,NP,12,FALSE)=0,CONCATENATE(VLOOKUP(AB12,NP,5,FALSE),"  ",VLOOKUP(AB12,NP,6,FALSE)),IF(VLOOKUP(AB12,NP,22,FALSE)=0,CONCATENATE(VLOOKUP(AB12,NP,15,FALSE),"  ",VLOOKUP(AB12,NP,16,FALSE)),"")))</f>
        <v>LEVESQUE  Marie</v>
      </c>
      <c r="AL18" s="36"/>
      <c r="AM18" s="36"/>
      <c r="AN18" s="36"/>
      <c r="AO18" s="36"/>
      <c r="AP18" s="36"/>
      <c r="AQ18" s="36"/>
      <c r="AR18" s="64" t="s">
        <v>39</v>
      </c>
      <c r="AS18" s="32"/>
      <c r="AT18" s="38"/>
    </row>
    <row r="19" spans="1:46" ht="15.75">
      <c r="A19" s="31"/>
      <c r="B19" s="32"/>
      <c r="C19" s="32"/>
      <c r="D19" s="43" t="str">
        <f>IF(K18="","",IF(VLOOKUP(S12,NP,12,FALSE)=0,CONCATENATE(VLOOKUP(S12,NP,8,FALSE)," pts - ",VLOOKUP(S12,NP,11,FALSE)),IF(VLOOKUP(S12,NP,22,FALSE)=0,CONCATENATE(VLOOKUP(S12,NP,18,FALSE)," pts - ",VLOOKUP(S12,NP,21,FALSE)),"")))</f>
        <v>534 pts - ALENCON ALC</v>
      </c>
      <c r="E19" s="43"/>
      <c r="F19" s="43"/>
      <c r="G19" s="43"/>
      <c r="H19" s="43"/>
      <c r="I19" s="43"/>
      <c r="J19" s="43"/>
      <c r="K19" s="39"/>
      <c r="L19" s="32"/>
      <c r="M19" s="32"/>
      <c r="N19" s="33"/>
      <c r="O19" s="32"/>
      <c r="P19" s="32"/>
      <c r="Q19" s="33"/>
      <c r="R19" s="32"/>
      <c r="S19" s="32"/>
      <c r="T19" s="32"/>
      <c r="U19" s="32"/>
      <c r="V19" s="32"/>
      <c r="W19" s="33"/>
      <c r="X19" s="32"/>
      <c r="Y19" s="32"/>
      <c r="Z19" s="33"/>
      <c r="AA19" s="32"/>
      <c r="AB19" s="32"/>
      <c r="AC19" s="32"/>
      <c r="AD19" s="32"/>
      <c r="AE19" s="33"/>
      <c r="AF19" s="32"/>
      <c r="AG19" s="32"/>
      <c r="AH19" s="33"/>
      <c r="AI19" s="32"/>
      <c r="AJ19" s="42"/>
      <c r="AK19" s="59" t="str">
        <f>IF(AJ18="","",IF(VLOOKUP(AB12,NP,12,FALSE)=0,CONCATENATE(VLOOKUP(AB12,NP,8,FALSE)," pts - ",VLOOKUP(AB12,NP,11,FALSE)),IF(VLOOKUP(AB12,NP,22,FALSE)=0,CONCATENATE(VLOOKUP(AB12,NP,18,FALSE)," pts - ",VLOOKUP(AB12,NP,21,FALSE)),"")))</f>
        <v>617 pts - CP QUEVILLAIS</v>
      </c>
      <c r="AL19" s="59"/>
      <c r="AM19" s="59"/>
      <c r="AN19" s="59"/>
      <c r="AO19" s="59"/>
      <c r="AP19" s="59"/>
      <c r="AQ19" s="59"/>
      <c r="AR19" s="47"/>
      <c r="AS19" s="32"/>
      <c r="AT19" s="38"/>
    </row>
    <row r="20" spans="1:46" ht="15.75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1"/>
      <c r="O20" s="80"/>
      <c r="P20" s="80"/>
      <c r="Q20" s="81"/>
      <c r="R20" s="80"/>
      <c r="S20" s="80"/>
      <c r="T20" s="80"/>
      <c r="U20" s="80"/>
      <c r="V20" s="80"/>
      <c r="W20" s="81"/>
      <c r="X20" s="80"/>
      <c r="Y20" s="80"/>
      <c r="Z20" s="81"/>
      <c r="AA20" s="80"/>
      <c r="AB20" s="80"/>
      <c r="AC20" s="80"/>
      <c r="AD20" s="80"/>
      <c r="AE20" s="81"/>
      <c r="AF20" s="80"/>
      <c r="AG20" s="80"/>
      <c r="AH20" s="81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2"/>
    </row>
    <row r="21" spans="1:46" ht="15.75">
      <c r="A21" s="89" t="s">
        <v>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24"/>
      <c r="P21" s="24"/>
      <c r="Q21" s="25"/>
      <c r="R21" s="24"/>
      <c r="S21" s="24"/>
      <c r="T21" s="24"/>
      <c r="U21" s="24"/>
      <c r="V21" s="24"/>
      <c r="W21" s="25"/>
      <c r="X21" s="24"/>
      <c r="Y21" s="24"/>
      <c r="Z21" s="25"/>
      <c r="AA21" s="24"/>
      <c r="AB21" s="24"/>
      <c r="AC21" s="24"/>
      <c r="AD21" s="24"/>
      <c r="AE21" s="25"/>
      <c r="AF21" s="24"/>
      <c r="AG21" s="24"/>
      <c r="AH21" s="25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6"/>
    </row>
    <row r="22" spans="1:46" ht="15.7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/>
      <c r="O22" s="32"/>
      <c r="P22" s="32"/>
      <c r="Q22" s="33"/>
      <c r="R22" s="32"/>
      <c r="S22" s="32"/>
      <c r="T22" s="32"/>
      <c r="U22" s="32"/>
      <c r="V22" s="32"/>
      <c r="W22" s="33"/>
      <c r="X22" s="32"/>
      <c r="Y22" s="32"/>
      <c r="Z22" s="33"/>
      <c r="AA22" s="32"/>
      <c r="AB22" s="32"/>
      <c r="AC22" s="32"/>
      <c r="AD22" s="32"/>
      <c r="AE22" s="33"/>
      <c r="AF22" s="32"/>
      <c r="AG22" s="32"/>
      <c r="AH22" s="33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8"/>
    </row>
    <row r="23" spans="1:46" ht="15.7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  <c r="O23" s="32"/>
      <c r="P23" s="32"/>
      <c r="Q23" s="33"/>
      <c r="R23" s="32"/>
      <c r="S23" s="91">
        <v>5</v>
      </c>
      <c r="T23" s="35">
        <f>IF(VLOOKUP(T25,NP,4,FALSE)=0,"",VLOOKUP(T25,NP,4,FALSE))</f>
        <v>117</v>
      </c>
      <c r="U23" s="36" t="str">
        <f>IF(T23="","",CONCATENATE(VLOOKUP(T25,NP,5,FALSE),"  ",VLOOKUP(T25,NP,6,FALSE)))</f>
        <v>CHARLET  Jade</v>
      </c>
      <c r="V23" s="36"/>
      <c r="W23" s="37"/>
      <c r="X23" s="36"/>
      <c r="Y23" s="36"/>
      <c r="Z23" s="37"/>
      <c r="AA23" s="36"/>
      <c r="AB23" s="32"/>
      <c r="AC23" s="32"/>
      <c r="AD23" s="32"/>
      <c r="AE23" s="33"/>
      <c r="AF23" s="32"/>
      <c r="AG23" s="32"/>
      <c r="AH23" s="33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8"/>
    </row>
    <row r="24" spans="1:46" ht="15.7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9"/>
      <c r="M24" s="39"/>
      <c r="N24" s="40"/>
      <c r="O24" s="39"/>
      <c r="P24" s="39"/>
      <c r="Q24" s="40"/>
      <c r="R24" s="39"/>
      <c r="S24" s="41"/>
      <c r="T24" s="86">
        <f>IF(OR(T23="",VLOOKUP(T25,NP,10,FALSE)=0),"",IF(LEN(VLOOKUP(T25,NP,10,FALSE))=7,VLOOKUP(T25,NP,10,FALSE),VLOOKUP(T25,NP,10,FALSE)))</f>
        <v>9760374</v>
      </c>
      <c r="U24" s="43" t="str">
        <f>IF(T23="","",CONCATENATE(VLOOKUP(T25,NP,8,FALSE)," pts - ",VLOOKUP(T25,NP,11,FALSE)))</f>
        <v>534 pts - FR ISNEAUVILLE</v>
      </c>
      <c r="V24" s="43"/>
      <c r="W24" s="18"/>
      <c r="X24" s="43"/>
      <c r="Y24" s="43"/>
      <c r="Z24" s="18"/>
      <c r="AA24" s="43"/>
      <c r="AB24" s="4"/>
      <c r="AC24" s="2"/>
      <c r="AD24" s="5"/>
      <c r="AE24" s="13"/>
      <c r="AF24" s="5"/>
      <c r="AG24" s="5"/>
      <c r="AH24" s="13"/>
      <c r="AI24" s="45"/>
      <c r="AJ24" s="46"/>
      <c r="AK24" s="42"/>
      <c r="AL24" s="42"/>
      <c r="AM24" s="42"/>
      <c r="AN24" s="42"/>
      <c r="AO24" s="42"/>
      <c r="AP24" s="42"/>
      <c r="AQ24" s="42"/>
      <c r="AR24" s="47"/>
      <c r="AS24" s="32"/>
      <c r="AT24" s="38"/>
    </row>
    <row r="25" spans="1:46" ht="15.75">
      <c r="A25" s="31"/>
      <c r="B25" s="32"/>
      <c r="C25" s="32"/>
      <c r="D25" s="39"/>
      <c r="E25" s="39"/>
      <c r="F25" s="39"/>
      <c r="G25" s="39"/>
      <c r="H25" s="39"/>
      <c r="I25" s="39"/>
      <c r="J25" s="39"/>
      <c r="K25" s="39"/>
      <c r="L25" s="36" t="str">
        <f>IF(S25="","",IF(VLOOKUP(T25,NP,12,FALSE)=0,CONCATENATE(VLOOKUP(T25,NP,5,FALSE),"  ",VLOOKUP(T25,NP,6,FALSE)),IF(VLOOKUP(T25,NP,22,FALSE)=0,CONCATENATE(VLOOKUP(T25,NP,15,FALSE),"  ",VLOOKUP(T25,NP,16,FALSE)),"")))</f>
        <v>CREPIN  Giulia</v>
      </c>
      <c r="M25" s="36"/>
      <c r="N25" s="37"/>
      <c r="O25" s="36"/>
      <c r="P25" s="36"/>
      <c r="Q25" s="37"/>
      <c r="R25" s="36"/>
      <c r="S25" s="48">
        <f>IF(AND(VLOOKUP(T25,NP,12,FALSE)=0,VLOOKUP(T25,NP,22,FALSE)=0),"",IF(VLOOKUP(T25,NP,12,FALSE)=0,VLOOKUP(T25,NP,4,FALSE),IF(VLOOKUP(T25,NP,22,FALSE)=0,VLOOKUP(T25,NP,14,FALSE),"")))</f>
        <v>121</v>
      </c>
      <c r="T25" s="87">
        <v>5</v>
      </c>
      <c r="U25" s="49" t="s">
        <v>37</v>
      </c>
      <c r="V25" s="49"/>
      <c r="W25" s="50">
        <f>IF(VLOOKUP(T25,NP,32,FALSE)="","",IF(VLOOKUP(T25,NP,32,FALSE)=0,"",VLOOKUP(T25,NP,32,FALSE)))</f>
        <v>15</v>
      </c>
      <c r="X25" s="51">
        <f>IF(VLOOKUP(T25,NP,33,FALSE)="","",IF(VLOOKUP(T25,NP,34,FALSE)=2,"",VLOOKUP(T25,NP,34,FALSE)))</f>
        <v>45088</v>
      </c>
      <c r="Y25" s="51"/>
      <c r="Z25" s="52">
        <f>IF(VLOOKUP(T25,NP,33,FALSE)="","",IF(VLOOKUP(T25,NP,33,FALSE)=0,"",VLOOKUP(T25,NP,33,FALSE)))</f>
        <v>0.5625</v>
      </c>
      <c r="AA25" s="53"/>
      <c r="AB25" s="54">
        <f>IF(VLOOKUP(AB28,NP,4,FALSE)=0,"",VLOOKUP(AB28,NP,4,FALSE))</f>
        <v>117</v>
      </c>
      <c r="AC25" s="36" t="str">
        <f>IF(AB25="","",CONCATENATE(VLOOKUP(AB28,NP,5,FALSE),"  ",VLOOKUP(AB28,NP,6,FALSE)))</f>
        <v>CHARLET  Jade</v>
      </c>
      <c r="AD25" s="36"/>
      <c r="AE25" s="37"/>
      <c r="AF25" s="36"/>
      <c r="AG25" s="36"/>
      <c r="AH25" s="37"/>
      <c r="AI25" s="36"/>
      <c r="AJ25" s="46"/>
      <c r="AK25" s="42"/>
      <c r="AL25" s="42"/>
      <c r="AM25" s="42"/>
      <c r="AN25" s="42"/>
      <c r="AO25" s="42"/>
      <c r="AP25" s="42"/>
      <c r="AQ25" s="42"/>
      <c r="AR25" s="47"/>
      <c r="AS25" s="32"/>
      <c r="AT25" s="38"/>
    </row>
    <row r="26" spans="1:46" ht="15.75">
      <c r="A26" s="31"/>
      <c r="B26" s="32"/>
      <c r="C26" s="32"/>
      <c r="D26" s="39"/>
      <c r="E26" s="39"/>
      <c r="F26" s="39"/>
      <c r="G26" s="39"/>
      <c r="H26" s="39"/>
      <c r="I26" s="39"/>
      <c r="J26" s="39"/>
      <c r="K26" s="41"/>
      <c r="L26" s="55" t="str">
        <f>IF(S25="","",IF(VLOOKUP(T25,NP,12,FALSE)=0,CONCATENATE(VLOOKUP(T25,NP,8,FALSE)," pts - ",VLOOKUP(T25,NP,11,FALSE)),IF(VLOOKUP(T25,NP,22,FALSE)=0,CONCATENATE(VLOOKUP(T25,NP,18,FALSE)," pts - ",VLOOKUP(T25,NP,21,FALSE)),"")))</f>
        <v>500 pts - NQTT</v>
      </c>
      <c r="M26" s="55"/>
      <c r="N26" s="56"/>
      <c r="O26" s="55"/>
      <c r="P26" s="55"/>
      <c r="Q26" s="56"/>
      <c r="R26" s="55"/>
      <c r="S26" s="57"/>
      <c r="T26" s="88"/>
      <c r="U26" s="2"/>
      <c r="V26" s="2"/>
      <c r="W26" s="11"/>
      <c r="X26" s="2"/>
      <c r="Y26" s="2"/>
      <c r="Z26" s="11"/>
      <c r="AA26" s="34"/>
      <c r="AB26" s="58"/>
      <c r="AC26" s="59" t="str">
        <f>IF(AB25="","",CONCATENATE(VLOOKUP(AB28,NP,8,FALSE)," pts - ",VLOOKUP(AB28,NP,11,FALSE)))</f>
        <v>534 pts - FR ISNEAUVILLE</v>
      </c>
      <c r="AD26" s="59"/>
      <c r="AE26" s="60"/>
      <c r="AF26" s="59"/>
      <c r="AG26" s="59"/>
      <c r="AH26" s="60"/>
      <c r="AI26" s="59"/>
      <c r="AJ26" s="61"/>
      <c r="AK26" s="42"/>
      <c r="AL26" s="42"/>
      <c r="AM26" s="42"/>
      <c r="AN26" s="42"/>
      <c r="AO26" s="42"/>
      <c r="AP26" s="42"/>
      <c r="AQ26" s="42"/>
      <c r="AR26" s="47"/>
      <c r="AS26" s="32"/>
      <c r="AT26" s="38"/>
    </row>
    <row r="27" spans="1:46" ht="15.75">
      <c r="A27" s="31"/>
      <c r="B27" s="32"/>
      <c r="C27" s="32"/>
      <c r="D27" s="39"/>
      <c r="E27" s="39"/>
      <c r="F27" s="39"/>
      <c r="G27" s="39"/>
      <c r="H27" s="39"/>
      <c r="I27" s="39"/>
      <c r="J27" s="39"/>
      <c r="K27" s="41"/>
      <c r="L27" s="39"/>
      <c r="M27" s="39"/>
      <c r="N27" s="40"/>
      <c r="O27" s="39"/>
      <c r="P27" s="39"/>
      <c r="Q27" s="40"/>
      <c r="R27" s="39"/>
      <c r="S27" s="93">
        <v>6</v>
      </c>
      <c r="T27" s="35">
        <f>IF(VLOOKUP(T25,NP,14,FALSE)=0,"",VLOOKUP(T25,NP,14,FALSE))</f>
        <v>121</v>
      </c>
      <c r="U27" s="36" t="str">
        <f>IF(T27="","",CONCATENATE(VLOOKUP(T25,NP,15,FALSE),"  ",VLOOKUP(T25,NP,16,FALSE)))</f>
        <v>CREPIN  Giulia</v>
      </c>
      <c r="V27" s="3"/>
      <c r="W27" s="12"/>
      <c r="X27" s="3"/>
      <c r="Y27" s="3"/>
      <c r="Z27" s="12"/>
      <c r="AA27" s="63"/>
      <c r="AB27" s="61"/>
      <c r="AC27" s="59" t="str">
        <f>IF(AB25="","",CONCATENATE(IF(VLOOKUP(T25,NP,23,FALSE)="","",IF(VLOOKUP(T25,NP,12,FALSE)=1,VLOOKUP(T25,NP,23,FALSE),-VLOOKUP(T25,NP,23,FALSE))),IF(VLOOKUP(T25,NP,24,FALSE)="","",CONCATENATE(" / ",IF(VLOOKUP(T25,NP,12,FALSE)=1,VLOOKUP(T25,NP,24,FALSE),-VLOOKUP(T25,NP,24,FALSE)))),IF(VLOOKUP(T25,NP,25,FALSE)="","",CONCATENATE(" / ",IF(VLOOKUP(T25,NP,12,FALSE)=1,VLOOKUP(T25,NP,25,FALSE),-VLOOKUP(T25,NP,25,FALSE)))),IF(VLOOKUP(T25,NP,26,FALSE)="","",CONCATENATE(" / ",IF(VLOOKUP(T25,NP,12,FALSE)=1,VLOOKUP(T25,NP,26,FALSE),-VLOOKUP(T25,NP,26,FALSE)))),IF(VLOOKUP(T25,NP,27,FALSE)="","",CONCATENATE(" / ",IF(VLOOKUP(T25,NP,12,FALSE)=1,VLOOKUP(T25,NP,27,FALSE),-VLOOKUP(T25,NP,27,FALSE)))),IF(VLOOKUP(T25,NP,28)="","",CONCATENATE(" / ",IF(VLOOKUP(T25,NP,12)=1,VLOOKUP(T25,NP,28),-VLOOKUP(T25,NP,28)))),IF(VLOOKUP(T25,NP,29)="","",CONCATENATE(" / ",IF(VLOOKUP(T25,NP,12)=1,VLOOKUP(T25,NP,29),-VLOOKUP(T25,NP,29))))))</f>
        <v>7 / 3 / 7</v>
      </c>
      <c r="AD27" s="59"/>
      <c r="AE27" s="60"/>
      <c r="AF27" s="59"/>
      <c r="AG27" s="59"/>
      <c r="AH27" s="60"/>
      <c r="AI27" s="59"/>
      <c r="AJ27" s="61"/>
      <c r="AK27" s="42"/>
      <c r="AL27" s="42"/>
      <c r="AM27" s="42"/>
      <c r="AN27" s="42"/>
      <c r="AO27" s="42"/>
      <c r="AP27" s="42"/>
      <c r="AQ27" s="42"/>
      <c r="AR27" s="47"/>
      <c r="AS27" s="32"/>
      <c r="AT27" s="38"/>
    </row>
    <row r="28" spans="1:46" ht="15.75">
      <c r="A28" s="31"/>
      <c r="B28" s="64" t="s">
        <v>44</v>
      </c>
      <c r="C28" s="32"/>
      <c r="D28" s="36" t="str">
        <f>IF(K28="","",IF(VLOOKUP(S28,NP,12,FALSE)=1,CONCATENATE(VLOOKUP(S28,NP,5,FALSE),"  ",VLOOKUP(S28,NP,6,FALSE)),IF(VLOOKUP(S28,NP,22,FALSE)=1,CONCATENATE(VLOOKUP(S28,NP,15,FALSE),"  ",VLOOKUP(S28,NP,16,FALSE)),"")))</f>
        <v>CREPIN  Giulia</v>
      </c>
      <c r="E28" s="36"/>
      <c r="F28" s="36"/>
      <c r="G28" s="36"/>
      <c r="H28" s="36"/>
      <c r="I28" s="36"/>
      <c r="J28" s="36"/>
      <c r="K28" s="48">
        <f>IF(VLOOKUP(S28,NP,12,FALSE)=1,VLOOKUP(S28,NP,4,FALSE),IF(VLOOKUP(S28,NP,22,FALSE)=1,VLOOKUP(S28,NP,14,FALSE),""))</f>
        <v>121</v>
      </c>
      <c r="L28" s="49" t="s">
        <v>37</v>
      </c>
      <c r="M28" s="49"/>
      <c r="N28" s="50">
        <f>IF(VLOOKUP(S28,NP,32,FALSE)="","",IF(VLOOKUP(S28,NP,32,FALSE)=0,"",VLOOKUP(S28,NP,32,FALSE)))</f>
        <v>16</v>
      </c>
      <c r="O28" s="51">
        <f>IF(VLOOKUP(S28,NP,33,FALSE)="","",IF(VLOOKUP(S28,NP,34,FALSE)=2,"",VLOOKUP(S28,NP,34,FALSE)))</f>
        <v>45088</v>
      </c>
      <c r="P28" s="51"/>
      <c r="Q28" s="52">
        <f>IF(VLOOKUP(S28,NP,33,FALSE)="","",IF(VLOOKUP(S28,NP,33,FALSE)=0,"",VLOOKUP(S28,NP,33,FALSE)))</f>
        <v>0.6041666666666666</v>
      </c>
      <c r="R28" s="53"/>
      <c r="S28" s="65">
        <v>8</v>
      </c>
      <c r="T28" s="86">
        <f>IF(OR(T27="",VLOOKUP(T25,NP,20,FALSE)=0),"",IF(LEN(VLOOKUP(T25,NP,20,FALSE))=7,VLOOKUP(T25,NP,20,FALSE),VLOOKUP(T25,NP,20,FALSE)))</f>
        <v>9270151</v>
      </c>
      <c r="U28" s="43" t="str">
        <f>IF(T27="","",CONCATENATE(VLOOKUP(T25,NP,18,FALSE)," pts - ",VLOOKUP(T25,NP,21,FALSE)))</f>
        <v>500 pts - NQTT</v>
      </c>
      <c r="V28" s="43"/>
      <c r="W28" s="18"/>
      <c r="X28" s="43"/>
      <c r="Y28" s="43"/>
      <c r="Z28" s="18"/>
      <c r="AA28" s="43"/>
      <c r="AB28" s="66">
        <v>7</v>
      </c>
      <c r="AC28" s="49" t="s">
        <v>37</v>
      </c>
      <c r="AD28" s="49"/>
      <c r="AE28" s="50">
        <f>IF(VLOOKUP(AB28,NP,32,FALSE)="","",IF(VLOOKUP(AB28,NP,32,FALSE)=0,"",VLOOKUP(AB28,NP,32,FALSE)))</f>
        <v>15</v>
      </c>
      <c r="AF28" s="51">
        <f>IF(VLOOKUP(AB28,NP,33,FALSE)="","",IF(VLOOKUP(AB28,NP,34,FALSE)=2,"",VLOOKUP(AB28,NP,34,FALSE)))</f>
        <v>45088</v>
      </c>
      <c r="AG28" s="51"/>
      <c r="AH28" s="52">
        <f>IF(VLOOKUP(AB28,NP,33,FALSE)="","",IF(VLOOKUP(AB28,NP,33,FALSE)=0,"",VLOOKUP(AB28,NP,33,FALSE)))</f>
        <v>0.6041666666666666</v>
      </c>
      <c r="AI28" s="53"/>
      <c r="AJ28" s="54">
        <f>IF(VLOOKUP(AB28,NP,12,FALSE)=1,VLOOKUP(AB28,NP,4,FALSE),IF(VLOOKUP(AB28,NP,22,FALSE)=1,VLOOKUP(AB28,NP,14,FALSE),""))</f>
        <v>117</v>
      </c>
      <c r="AK28" s="36" t="str">
        <f>IF(AJ28="","",IF(VLOOKUP(AB28,NP,12,FALSE)=1,CONCATENATE(VLOOKUP(AB28,NP,5,FALSE),"  ",VLOOKUP(AB28,NP,6,FALSE)),IF(VLOOKUP(AB28,NP,22,FALSE)=1,CONCATENATE(VLOOKUP(AB28,NP,15,FALSE),"  ",VLOOKUP(AB28,NP,16,FALSE)),"")))</f>
        <v>CHARLET  Jade</v>
      </c>
      <c r="AL28" s="36"/>
      <c r="AM28" s="36"/>
      <c r="AN28" s="36"/>
      <c r="AO28" s="36"/>
      <c r="AP28" s="36"/>
      <c r="AQ28" s="36"/>
      <c r="AR28" s="64" t="s">
        <v>42</v>
      </c>
      <c r="AS28" s="32"/>
      <c r="AT28" s="38"/>
    </row>
    <row r="29" spans="1:46" ht="15.75">
      <c r="A29" s="31"/>
      <c r="B29" s="32"/>
      <c r="C29" s="32"/>
      <c r="D29" s="43" t="str">
        <f>IF(K28="","",IF(VLOOKUP(S28,NP,12,FALSE)=1,CONCATENATE(VLOOKUP(S28,NP,8,FALSE)," pts - ",VLOOKUP(S28,NP,11,FALSE)),IF(VLOOKUP(S28,NP,22,FALSE)=1,CONCATENATE(VLOOKUP(S28,NP,18,FALSE)," pts - ",VLOOKUP(S28,NP,21,FALSE)),"")))</f>
        <v>500 pts - NQTT</v>
      </c>
      <c r="E29" s="43"/>
      <c r="F29" s="43"/>
      <c r="G29" s="43"/>
      <c r="H29" s="43"/>
      <c r="I29" s="43"/>
      <c r="J29" s="43"/>
      <c r="K29" s="41"/>
      <c r="L29" s="32"/>
      <c r="M29" s="32"/>
      <c r="N29" s="33"/>
      <c r="O29" s="32"/>
      <c r="P29" s="32"/>
      <c r="Q29" s="33"/>
      <c r="R29" s="32"/>
      <c r="S29" s="94">
        <v>7</v>
      </c>
      <c r="T29" s="35">
        <f>IF(VLOOKUP(T31,NP,4,FALSE)=0,"",VLOOKUP(T31,NP,4,FALSE))</f>
      </c>
      <c r="U29" s="36">
        <f>IF(T29="","",CONCATENATE(VLOOKUP(T31,NP,5,FALSE),"  ",VLOOKUP(T31,NP,6,FALSE)))</f>
      </c>
      <c r="V29" s="36"/>
      <c r="W29" s="37"/>
      <c r="X29" s="36"/>
      <c r="Y29" s="36"/>
      <c r="Z29" s="37"/>
      <c r="AA29" s="36"/>
      <c r="AB29" s="46"/>
      <c r="AC29" s="42"/>
      <c r="AD29" s="42"/>
      <c r="AE29" s="67"/>
      <c r="AF29" s="42"/>
      <c r="AG29" s="42"/>
      <c r="AH29" s="67"/>
      <c r="AI29" s="42"/>
      <c r="AJ29" s="58"/>
      <c r="AK29" s="59" t="str">
        <f>IF(AJ28="","",IF(VLOOKUP(AB28,NP,12,FALSE)=1,CONCATENATE(VLOOKUP(AB28,NP,8,FALSE)," pts - ",VLOOKUP(AB28,NP,11,FALSE)),IF(VLOOKUP(AB28,NP,22,FALSE)=1,CONCATENATE(VLOOKUP(AB28,NP,18,FALSE)," pts - ",VLOOKUP(AB28,NP,21,FALSE)),"")))</f>
        <v>534 pts - FR ISNEAUVILLE</v>
      </c>
      <c r="AL29" s="59"/>
      <c r="AM29" s="59"/>
      <c r="AN29" s="59"/>
      <c r="AO29" s="59"/>
      <c r="AP29" s="59"/>
      <c r="AQ29" s="59"/>
      <c r="AR29" s="47"/>
      <c r="AS29" s="32"/>
      <c r="AT29" s="38"/>
    </row>
    <row r="30" spans="1:46" ht="15.75">
      <c r="A30" s="31"/>
      <c r="B30" s="32"/>
      <c r="C30" s="32"/>
      <c r="D30" s="43">
        <f>IF(K28="","",CONCATENATE(IF(VLOOKUP(S28,NP,23,FALSE)="","",IF(VLOOKUP(S28,NP,12,FALSE)=1,VLOOKUP(S28,NP,23,FALSE),-VLOOKUP(S28,NP,23,FALSE))),IF(VLOOKUP(S28,NP,24,FALSE)="","",CONCATENATE(" / ",IF(VLOOKUP(S28,NP,12,FALSE)=1,VLOOKUP(S28,NP,24,FALSE),-VLOOKUP(S28,NP,24,FALSE)))),IF(VLOOKUP(S28,NP,25,FALSE)="","",CONCATENATE(" / ",IF(VLOOKUP(S28,NP,12,FALSE)=1,VLOOKUP(S28,NP,25,FALSE),-VLOOKUP(S28,NP,25,FALSE)))),IF(VLOOKUP(S28,NP,26,FALSE)="","",CONCATENATE(" / ",IF(VLOOKUP(S28,NP,12,FALSE)=1,VLOOKUP(S28,NP,26,FALSE),-VLOOKUP(S28,NP,26,FALSE)))),IF(VLOOKUP(S28,NP,27,FALSE)="","",CONCATENATE(" / ",IF(VLOOKUP(S28,NP,12,FALSE)=1,VLOOKUP(S28,NP,27,FALSE),-VLOOKUP(S28,NP,27,FALSE)))),IF(VLOOKUP(S28,NP,28)="","",CONCATENATE(" / ",IF(VLOOKUP(S28,NP,12)=1,VLOOKUP(S28,NP,28),-VLOOKUP(S28,NP,28)))),IF(VLOOKUP(S28,NP,29)="","",CONCATENATE(" / ",IF(VLOOKUP(S28,NP,12)=1,VLOOKUP(S28,NP,29),-VLOOKUP(S28,NP,29))))))</f>
      </c>
      <c r="E30" s="43"/>
      <c r="F30" s="43"/>
      <c r="G30" s="43"/>
      <c r="H30" s="43"/>
      <c r="I30" s="43"/>
      <c r="J30" s="43"/>
      <c r="K30" s="41"/>
      <c r="L30" s="32"/>
      <c r="M30" s="32"/>
      <c r="N30" s="33"/>
      <c r="O30" s="32"/>
      <c r="P30" s="32"/>
      <c r="Q30" s="33"/>
      <c r="R30" s="32"/>
      <c r="S30" s="62"/>
      <c r="T30" s="86">
        <f>IF(OR(T29="",VLOOKUP(T31,NP,10,FALSE)=0),"",IF(LEN(VLOOKUP(T31,NP,10,FALSE))=7,VLOOKUP(T31,NP,10,FALSE),VLOOKUP(T31,NP,10,FALSE)))</f>
      </c>
      <c r="U30" s="43">
        <f>IF(T29="","",CONCATENATE(VLOOKUP(T31,NP,8,FALSE)," pts - ",VLOOKUP(T31,NP,11,FALSE)))</f>
      </c>
      <c r="V30" s="43"/>
      <c r="W30" s="18"/>
      <c r="X30" s="43"/>
      <c r="Y30" s="43"/>
      <c r="Z30" s="18"/>
      <c r="AA30" s="43"/>
      <c r="AB30" s="4"/>
      <c r="AC30" s="2"/>
      <c r="AD30" s="5"/>
      <c r="AE30" s="13"/>
      <c r="AF30" s="5"/>
      <c r="AG30" s="5"/>
      <c r="AH30" s="13"/>
      <c r="AI30" s="45"/>
      <c r="AJ30" s="61"/>
      <c r="AK30" s="59" t="str">
        <f>IF(AJ28="","",CONCATENATE(IF(VLOOKUP(AB28,NP,23,FALSE)="","",IF(VLOOKUP(AB28,NP,12,FALSE)=1,VLOOKUP(AB28,NP,23,FALSE),-VLOOKUP(AB28,NP,23,FALSE))),IF(VLOOKUP(AB28,NP,24,FALSE)="","",CONCATENATE(" / ",IF(VLOOKUP(AB28,NP,12,FALSE)=1,VLOOKUP(AB28,NP,24,FALSE),-VLOOKUP(AB28,NP,24,FALSE)))),IF(VLOOKUP(AB28,NP,25,FALSE)="","",CONCATENATE(" / ",IF(VLOOKUP(AB28,NP,12,FALSE)=1,VLOOKUP(AB28,NP,25,FALSE),-VLOOKUP(AB28,NP,25,FALSE)))),IF(VLOOKUP(AB28,NP,26,FALSE)="","",CONCATENATE(" / ",IF(VLOOKUP(AB28,NP,12,FALSE)=1,VLOOKUP(AB28,NP,26,FALSE),-VLOOKUP(AB28,NP,26,FALSE)))),IF(VLOOKUP(AB28,NP,27,FALSE)="","",CONCATENATE(" / ",IF(VLOOKUP(AB28,NP,12,FALSE)=1,VLOOKUP(AB28,NP,27,FALSE),-VLOOKUP(AB28,NP,27,FALSE)))),IF(VLOOKUP(AB28,NP,28)="","",CONCATENATE(" / ",IF(VLOOKUP(AB28,NP,12)=1,VLOOKUP(AB28,NP,28),-VLOOKUP(AB28,NP,28)))),IF(VLOOKUP(AB28,NP,29)="","",CONCATENATE(" / ",IF(VLOOKUP(AB28,NP,12)=1,VLOOKUP(AB28,NP,29),-VLOOKUP(AB28,NP,29))))))</f>
        <v>12 / 5 / -5 / 9</v>
      </c>
      <c r="AL30" s="59"/>
      <c r="AM30" s="59"/>
      <c r="AN30" s="59"/>
      <c r="AO30" s="59"/>
      <c r="AP30" s="59"/>
      <c r="AQ30" s="59"/>
      <c r="AR30" s="47"/>
      <c r="AS30" s="32"/>
      <c r="AT30" s="38"/>
    </row>
    <row r="31" spans="1:46" ht="15.75">
      <c r="A31" s="31"/>
      <c r="B31" s="32"/>
      <c r="C31" s="32"/>
      <c r="D31" s="39"/>
      <c r="E31" s="39"/>
      <c r="F31" s="39"/>
      <c r="G31" s="39"/>
      <c r="H31" s="39"/>
      <c r="I31" s="39"/>
      <c r="J31" s="39"/>
      <c r="K31" s="41"/>
      <c r="L31" s="36" t="str">
        <f>IF(S31="","",IF(VLOOKUP(T31,NP,12,FALSE)=0,CONCATENATE(VLOOKUP(T31,NP,5,FALSE),"  ",VLOOKUP(T31,NP,6,FALSE)),IF(VLOOKUP(T31,NP,22,FALSE)=0,CONCATENATE(VLOOKUP(T31,NP,15,FALSE),"  ",VLOOKUP(T31,NP,16,FALSE)),"")))</f>
        <v>Absent  </v>
      </c>
      <c r="M31" s="36"/>
      <c r="N31" s="37"/>
      <c r="O31" s="36"/>
      <c r="P31" s="36"/>
      <c r="Q31" s="37"/>
      <c r="R31" s="36"/>
      <c r="S31" s="48">
        <f>IF(AND(VLOOKUP(T31,NP,12,FALSE)=0,VLOOKUP(T31,NP,22,FALSE)=0),"",IF(VLOOKUP(T31,NP,12,FALSE)=0,VLOOKUP(T31,NP,4,FALSE),IF(VLOOKUP(T31,NP,22,FALSE)=0,VLOOKUP(T31,NP,14,FALSE),"")))</f>
        <v>0</v>
      </c>
      <c r="T31" s="87">
        <v>6</v>
      </c>
      <c r="U31" s="49" t="s">
        <v>37</v>
      </c>
      <c r="V31" s="49"/>
      <c r="W31" s="50">
        <f>IF(VLOOKUP(T31,NP,32,FALSE)="","",IF(VLOOKUP(T31,NP,32,FALSE)=0,"",VLOOKUP(T31,NP,32,FALSE)))</f>
        <v>16</v>
      </c>
      <c r="X31" s="51">
        <f>IF(VLOOKUP(T31,NP,33,FALSE)="","",IF(VLOOKUP(T31,NP,34,FALSE)=2,"",VLOOKUP(T31,NP,34,FALSE)))</f>
        <v>45088</v>
      </c>
      <c r="Y31" s="51"/>
      <c r="Z31" s="52">
        <f>IF(VLOOKUP(T31,NP,33,FALSE)="","",IF(VLOOKUP(T31,NP,33,FALSE)=0,"",VLOOKUP(T31,NP,33,FALSE)))</f>
        <v>0.5625</v>
      </c>
      <c r="AA31" s="53"/>
      <c r="AB31" s="54">
        <f>IF(VLOOKUP(AB28,NP,14,FALSE)=0,"",VLOOKUP(AB28,NP,14,FALSE))</f>
        <v>118</v>
      </c>
      <c r="AC31" s="36" t="str">
        <f>IF(AB31="","",CONCATENATE(VLOOKUP(AB28,NP,15,FALSE),"  ",VLOOKUP(AB28,NP,16,FALSE)))</f>
        <v>REN  Ana</v>
      </c>
      <c r="AD31" s="36"/>
      <c r="AE31" s="37"/>
      <c r="AF31" s="36"/>
      <c r="AG31" s="36"/>
      <c r="AH31" s="37"/>
      <c r="AI31" s="36"/>
      <c r="AJ31" s="61"/>
      <c r="AK31" s="42"/>
      <c r="AL31" s="42"/>
      <c r="AM31" s="42"/>
      <c r="AN31" s="42"/>
      <c r="AO31" s="42"/>
      <c r="AP31" s="42"/>
      <c r="AQ31" s="42"/>
      <c r="AR31" s="47"/>
      <c r="AS31" s="32"/>
      <c r="AT31" s="38"/>
    </row>
    <row r="32" spans="1:46" ht="15.7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55" t="str">
        <f>IF(S31="","",IF(VLOOKUP(T31,NP,12,FALSE)=0,CONCATENATE(VLOOKUP(T31,NP,8,FALSE)," pts - ",VLOOKUP(T31,NP,11,FALSE)),IF(VLOOKUP(T31,NP,22,FALSE)=0,CONCATENATE(VLOOKUP(T31,NP,18,FALSE)," pts - ",VLOOKUP(T31,NP,21,FALSE)),"")))</f>
        <v>0 pts - Inc</v>
      </c>
      <c r="M32" s="55"/>
      <c r="N32" s="56"/>
      <c r="O32" s="55"/>
      <c r="P32" s="55"/>
      <c r="Q32" s="56"/>
      <c r="R32" s="55"/>
      <c r="S32" s="57"/>
      <c r="T32" s="88"/>
      <c r="U32" s="2"/>
      <c r="V32" s="2"/>
      <c r="W32" s="11"/>
      <c r="X32" s="2"/>
      <c r="Y32" s="2"/>
      <c r="Z32" s="11"/>
      <c r="AA32" s="34"/>
      <c r="AB32" s="58"/>
      <c r="AC32" s="69" t="str">
        <f>IF(AB31="","",CONCATENATE(VLOOKUP(AB28,NP,18,FALSE)," pts - ",VLOOKUP(AB28,NP,21,FALSE)))</f>
        <v>500 pts - PETRUVIENNE US</v>
      </c>
      <c r="AD32" s="69"/>
      <c r="AE32" s="70"/>
      <c r="AF32" s="69"/>
      <c r="AG32" s="69"/>
      <c r="AH32" s="70"/>
      <c r="AI32" s="69"/>
      <c r="AJ32" s="46"/>
      <c r="AK32" s="42"/>
      <c r="AL32" s="42"/>
      <c r="AM32" s="42"/>
      <c r="AN32" s="42"/>
      <c r="AO32" s="42"/>
      <c r="AP32" s="42"/>
      <c r="AQ32" s="71"/>
      <c r="AR32" s="47"/>
      <c r="AS32" s="32"/>
      <c r="AT32" s="38"/>
    </row>
    <row r="33" spans="1:46" ht="15.7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2"/>
      <c r="P33" s="32"/>
      <c r="Q33" s="33"/>
      <c r="R33" s="72"/>
      <c r="S33" s="92">
        <v>8</v>
      </c>
      <c r="T33" s="35">
        <f>IF(VLOOKUP(T31,NP,14,FALSE)=0,"",VLOOKUP(T31,NP,14,FALSE))</f>
        <v>118</v>
      </c>
      <c r="U33" s="36" t="str">
        <f>IF(T33="","",CONCATENATE(VLOOKUP(T31,NP,15,FALSE),"  ",VLOOKUP(T31,NP,16,FALSE)))</f>
        <v>REN  Ana</v>
      </c>
      <c r="V33" s="3"/>
      <c r="W33" s="12"/>
      <c r="X33" s="3"/>
      <c r="Y33" s="3"/>
      <c r="Z33" s="12"/>
      <c r="AA33" s="63"/>
      <c r="AB33" s="61"/>
      <c r="AC33" s="73">
        <f>IF(AB31="","",CONCATENATE(IF(VLOOKUP(T31,NP,23,FALSE)="","",IF(VLOOKUP(T31,NP,12,FALSE)=1,VLOOKUP(T31,NP,23,FALSE),-VLOOKUP(T31,NP,23,FALSE))),IF(VLOOKUP(T31,NP,24,FALSE)="","",CONCATENATE(" / ",IF(VLOOKUP(T31,NP,12,FALSE)=1,VLOOKUP(T31,NP,24,FALSE),-VLOOKUP(T31,NP,24,FALSE)))),IF(VLOOKUP(T31,NP,25,FALSE)="","",CONCATENATE(" / ",IF(VLOOKUP(T31,NP,12,FALSE)=1,VLOOKUP(T31,NP,25,FALSE),-VLOOKUP(T31,NP,25,FALSE)))),IF(VLOOKUP(T31,NP,26,FALSE)="","",CONCATENATE(" / ",IF(VLOOKUP(T31,NP,12,FALSE)=1,VLOOKUP(T31,NP,26,FALSE),-VLOOKUP(T31,NP,26,FALSE)))),IF(VLOOKUP(T31,NP,27,FALSE)="","",CONCATENATE(" / ",IF(VLOOKUP(T31,NP,12,FALSE)=1,VLOOKUP(T31,NP,27,FALSE),-VLOOKUP(T31,NP,27,FALSE)))),IF(VLOOKUP(T31,NP,28)="","",CONCATENATE(" / ",IF(VLOOKUP(T31,NP,12)=1,VLOOKUP(T31,NP,28),-VLOOKUP(T31,NP,28)))),IF(VLOOKUP(T31,NP,29)="","",CONCATENATE(" / ",IF(VLOOKUP(T31,NP,12)=1,VLOOKUP(T31,NP,29),-VLOOKUP(T31,NP,29))))))</f>
      </c>
      <c r="AD33" s="59"/>
      <c r="AE33" s="60"/>
      <c r="AF33" s="59"/>
      <c r="AG33" s="59"/>
      <c r="AH33" s="60"/>
      <c r="AI33" s="59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8"/>
    </row>
    <row r="34" spans="1:46" ht="15.75">
      <c r="A34" s="31"/>
      <c r="B34" s="64" t="s">
        <v>45</v>
      </c>
      <c r="C34" s="32"/>
      <c r="D34" s="36" t="str">
        <f>IF(K34="","",IF(VLOOKUP(S28,NP,12,FALSE)=0,CONCATENATE(VLOOKUP(S28,NP,5,FALSE),"  ",VLOOKUP(S28,NP,6,FALSE)),IF(VLOOKUP(S28,NP,22,FALSE)=0,CONCATENATE(VLOOKUP(S28,NP,15,FALSE),"  ",VLOOKUP(S28,NP,16,FALSE)),"")))</f>
        <v>Absent  </v>
      </c>
      <c r="E34" s="36"/>
      <c r="F34" s="36"/>
      <c r="G34" s="36"/>
      <c r="H34" s="36"/>
      <c r="I34" s="36"/>
      <c r="J34" s="36"/>
      <c r="K34" s="35">
        <f>IF(AND(VLOOKUP(S28,NP,12,FALSE)=0,VLOOKUP(S28,NP,22,FALSE)=0),"",IF(VLOOKUP(S28,NP,12,FALSE)=0,VLOOKUP(S28,NP,4,FALSE),IF(VLOOKUP(S28,NP,22,FALSE)=0,VLOOKUP(S28,NP,14,FALSE),"")))</f>
        <v>0</v>
      </c>
      <c r="L34" s="74"/>
      <c r="M34" s="74"/>
      <c r="N34" s="75"/>
      <c r="O34" s="74"/>
      <c r="P34" s="74"/>
      <c r="Q34" s="75"/>
      <c r="R34" s="76"/>
      <c r="S34" s="32"/>
      <c r="T34" s="86">
        <f>IF(OR(T33="",VLOOKUP(T31,NP,20,FALSE)=0),"",IF(LEN(VLOOKUP(T31,NP,20,FALSE))=7,VLOOKUP(T31,NP,20,FALSE),VLOOKUP(T31,NP,20,FALSE)))</f>
        <v>9140003</v>
      </c>
      <c r="U34" s="43" t="str">
        <f>IF(T33="","",CONCATENATE(VLOOKUP(T31,NP,18,FALSE)," pts - ",VLOOKUP(T31,NP,21,FALSE)))</f>
        <v>500 pts - PETRUVIENNE US</v>
      </c>
      <c r="V34" s="43"/>
      <c r="W34" s="18"/>
      <c r="X34" s="43"/>
      <c r="Y34" s="43"/>
      <c r="Z34" s="18"/>
      <c r="AA34" s="43"/>
      <c r="AB34" s="77"/>
      <c r="AC34" s="78"/>
      <c r="AD34" s="74"/>
      <c r="AE34" s="75"/>
      <c r="AF34" s="74"/>
      <c r="AG34" s="74"/>
      <c r="AH34" s="75"/>
      <c r="AI34" s="74"/>
      <c r="AJ34" s="35">
        <f>IF(AND(VLOOKUP(AB28,NP,12,FALSE)=0,VLOOKUP(AB28,NP,22,FALSE)=0),"",IF(VLOOKUP(AB28,NP,12,FALSE)=0,VLOOKUP(AB28,NP,4,FALSE),IF(VLOOKUP(AB28,NP,22,FALSE)=0,VLOOKUP(AB28,NP,14,FALSE),"")))</f>
        <v>118</v>
      </c>
      <c r="AK34" s="36" t="str">
        <f>IF(AJ34="","",IF(VLOOKUP(AB28,NP,12,FALSE)=0,CONCATENATE(VLOOKUP(AB28,NP,5,FALSE),"  ",VLOOKUP(AB28,NP,6,FALSE)),IF(VLOOKUP(AB28,NP,22,FALSE)=0,CONCATENATE(VLOOKUP(AB28,NP,15,FALSE),"  ",VLOOKUP(AB28,NP,16,FALSE)),"")))</f>
        <v>REN  Ana</v>
      </c>
      <c r="AL34" s="36"/>
      <c r="AM34" s="36"/>
      <c r="AN34" s="36"/>
      <c r="AO34" s="36"/>
      <c r="AP34" s="36"/>
      <c r="AQ34" s="36"/>
      <c r="AR34" s="64" t="s">
        <v>43</v>
      </c>
      <c r="AS34" s="32"/>
      <c r="AT34" s="38"/>
    </row>
    <row r="35" spans="1:46" ht="15.75">
      <c r="A35" s="31"/>
      <c r="B35" s="32"/>
      <c r="C35" s="32"/>
      <c r="D35" s="43" t="str">
        <f>IF(K34="","",IF(VLOOKUP(S28,NP,12,FALSE)=0,CONCATENATE(VLOOKUP(S28,NP,8,FALSE)," pts - ",VLOOKUP(S28,NP,11,FALSE)),IF(VLOOKUP(S28,NP,22,FALSE)=0,CONCATENATE(VLOOKUP(S28,NP,18,FALSE)," pts - ",VLOOKUP(S28,NP,21,FALSE)),"")))</f>
        <v>0 pts - Inc</v>
      </c>
      <c r="E35" s="43"/>
      <c r="F35" s="43"/>
      <c r="G35" s="43"/>
      <c r="H35" s="43"/>
      <c r="I35" s="43"/>
      <c r="J35" s="43"/>
      <c r="K35" s="39"/>
      <c r="L35" s="32"/>
      <c r="M35" s="32"/>
      <c r="N35" s="33"/>
      <c r="O35" s="32"/>
      <c r="P35" s="32"/>
      <c r="Q35" s="33"/>
      <c r="R35" s="32"/>
      <c r="S35" s="32"/>
      <c r="T35" s="32"/>
      <c r="U35" s="32"/>
      <c r="V35" s="32"/>
      <c r="W35" s="33"/>
      <c r="X35" s="32"/>
      <c r="Y35" s="32"/>
      <c r="Z35" s="33"/>
      <c r="AA35" s="32"/>
      <c r="AB35" s="32"/>
      <c r="AC35" s="32"/>
      <c r="AD35" s="32"/>
      <c r="AE35" s="33"/>
      <c r="AF35" s="32"/>
      <c r="AG35" s="32"/>
      <c r="AH35" s="33"/>
      <c r="AI35" s="32"/>
      <c r="AJ35" s="42"/>
      <c r="AK35" s="59" t="str">
        <f>IF(AJ34="","",IF(VLOOKUP(AB28,NP,12,FALSE)=0,CONCATENATE(VLOOKUP(AB28,NP,8,FALSE)," pts - ",VLOOKUP(AB28,NP,11,FALSE)),IF(VLOOKUP(AB28,NP,22,FALSE)=0,CONCATENATE(VLOOKUP(AB28,NP,18,FALSE)," pts - ",VLOOKUP(AB28,NP,21,FALSE)),"")))</f>
        <v>500 pts - PETRUVIENNE US</v>
      </c>
      <c r="AL35" s="59"/>
      <c r="AM35" s="59"/>
      <c r="AN35" s="59"/>
      <c r="AO35" s="59"/>
      <c r="AP35" s="59"/>
      <c r="AQ35" s="59"/>
      <c r="AR35" s="47"/>
      <c r="AS35" s="32"/>
      <c r="AT35" s="38"/>
    </row>
    <row r="36" spans="1:46" ht="15.7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  <c r="O36" s="32"/>
      <c r="P36" s="32"/>
      <c r="Q36" s="33"/>
      <c r="R36" s="32"/>
      <c r="S36" s="32"/>
      <c r="T36" s="32"/>
      <c r="U36" s="32"/>
      <c r="V36" s="32"/>
      <c r="W36" s="33"/>
      <c r="X36" s="32"/>
      <c r="Y36" s="32"/>
      <c r="Z36" s="33"/>
      <c r="AA36" s="32"/>
      <c r="AB36" s="32"/>
      <c r="AC36" s="32"/>
      <c r="AD36" s="32"/>
      <c r="AE36" s="33"/>
      <c r="AF36" s="32"/>
      <c r="AG36" s="32"/>
      <c r="AH36" s="33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8"/>
    </row>
    <row r="37" spans="1:46" ht="15.75">
      <c r="A37" s="95" t="s">
        <v>2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7"/>
      <c r="O37" s="96"/>
      <c r="P37" s="96"/>
      <c r="Q37" s="97"/>
      <c r="R37" s="96"/>
      <c r="S37" s="96"/>
      <c r="T37" s="96"/>
      <c r="U37" s="96"/>
      <c r="V37" s="96"/>
      <c r="W37" s="97"/>
      <c r="X37" s="96"/>
      <c r="Y37" s="96"/>
      <c r="Z37" s="97"/>
      <c r="AA37" s="96"/>
      <c r="AB37" s="96"/>
      <c r="AC37" s="96"/>
      <c r="AD37" s="96"/>
      <c r="AE37" s="97"/>
      <c r="AF37" s="96"/>
      <c r="AG37" s="96"/>
      <c r="AH37" s="97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</row>
    <row r="38" spans="1:46" ht="15.75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9"/>
      <c r="O38" s="98"/>
      <c r="P38" s="98"/>
      <c r="Q38" s="99"/>
      <c r="R38" s="98"/>
      <c r="S38" s="98"/>
      <c r="T38" s="98"/>
      <c r="U38" s="98"/>
      <c r="V38" s="98"/>
      <c r="W38" s="99"/>
      <c r="X38" s="98"/>
      <c r="Y38" s="98"/>
      <c r="Z38" s="99"/>
      <c r="AA38" s="98"/>
      <c r="AB38" s="98"/>
      <c r="AC38" s="98"/>
      <c r="AD38" s="98"/>
      <c r="AE38" s="99"/>
      <c r="AF38" s="98"/>
      <c r="AG38" s="98"/>
      <c r="AH38" s="99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</row>
    <row r="39" spans="1:46" ht="15.7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9"/>
      <c r="O39" s="98"/>
      <c r="P39" s="98"/>
      <c r="Q39" s="99"/>
      <c r="R39" s="98"/>
      <c r="S39" s="100">
        <v>9</v>
      </c>
      <c r="T39" s="101">
        <f>IF(VLOOKUP(T41,NP,4,FALSE)=0,"",VLOOKUP(T41,NP,4,FALSE))</f>
        <v>119</v>
      </c>
      <c r="U39" s="102" t="str">
        <f>IF(T39="","",CONCATENATE(VLOOKUP(T41,NP,5,FALSE),"  ",VLOOKUP(T41,NP,6,FALSE)))</f>
        <v>DESGUE  Lilia</v>
      </c>
      <c r="V39" s="102"/>
      <c r="W39" s="103"/>
      <c r="X39" s="102"/>
      <c r="Y39" s="102"/>
      <c r="Z39" s="103"/>
      <c r="AA39" s="102"/>
      <c r="AB39" s="98"/>
      <c r="AC39" s="98"/>
      <c r="AD39" s="98"/>
      <c r="AE39" s="99"/>
      <c r="AF39" s="98"/>
      <c r="AG39" s="98"/>
      <c r="AH39" s="99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</row>
    <row r="40" spans="1:46" ht="15.75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104"/>
      <c r="M40" s="104"/>
      <c r="N40" s="105"/>
      <c r="O40" s="104"/>
      <c r="P40" s="104"/>
      <c r="Q40" s="105"/>
      <c r="R40" s="104"/>
      <c r="S40" s="104"/>
      <c r="T40" s="106">
        <f>IF(OR(T39="",VLOOKUP(T41,NP,10,FALSE)=0),"",IF(LEN(VLOOKUP(T41,NP,10,FALSE))=7,VLOOKUP(T41,NP,10,FALSE),VLOOKUP(T41,NP,10,FALSE)))</f>
        <v>9500131</v>
      </c>
      <c r="U40" s="107" t="str">
        <f>IF(T39="","",CONCATENATE(VLOOKUP(T41,NP,8,FALSE)," pts - ",VLOOKUP(T41,NP,11,FALSE)))</f>
        <v>543 pts - MORTAIN ENT</v>
      </c>
      <c r="V40" s="107"/>
      <c r="W40" s="108"/>
      <c r="X40" s="107"/>
      <c r="Y40" s="107"/>
      <c r="Z40" s="108"/>
      <c r="AA40" s="107"/>
      <c r="AB40" s="109"/>
      <c r="AC40" s="110"/>
      <c r="AD40" s="111"/>
      <c r="AE40" s="112"/>
      <c r="AF40" s="111"/>
      <c r="AG40" s="111"/>
      <c r="AH40" s="112"/>
      <c r="AI40" s="113"/>
      <c r="AJ40" s="114"/>
      <c r="AK40" s="115"/>
      <c r="AL40" s="115"/>
      <c r="AM40" s="115"/>
      <c r="AN40" s="115"/>
      <c r="AO40" s="115"/>
      <c r="AP40" s="115"/>
      <c r="AQ40" s="115"/>
      <c r="AR40" s="116"/>
      <c r="AS40" s="98"/>
      <c r="AT40" s="98"/>
    </row>
    <row r="41" spans="1:46" ht="15.75">
      <c r="A41" s="98"/>
      <c r="B41" s="98"/>
      <c r="C41" s="98"/>
      <c r="D41" s="104"/>
      <c r="E41" s="104"/>
      <c r="F41" s="104"/>
      <c r="G41" s="104"/>
      <c r="H41" s="104"/>
      <c r="I41" s="104"/>
      <c r="J41" s="104"/>
      <c r="K41" s="104"/>
      <c r="L41" s="102" t="str">
        <f>IF(S41="","",IF(VLOOKUP(T41,NP,12,FALSE)=0,CONCATENATE(VLOOKUP(T41,NP,5,FALSE),"  ",VLOOKUP(T41,NP,6,FALSE)),IF(VLOOKUP(T41,NP,22,FALSE)=0,CONCATENATE(VLOOKUP(T41,NP,15,FALSE),"  ",VLOOKUP(T41,NP,16,FALSE)),"")))</f>
        <v>Absent  </v>
      </c>
      <c r="M41" s="102"/>
      <c r="N41" s="103"/>
      <c r="O41" s="102"/>
      <c r="P41" s="102"/>
      <c r="Q41" s="103"/>
      <c r="R41" s="102"/>
      <c r="S41" s="101">
        <f>IF(AND(VLOOKUP(T41,NP,12,FALSE)=0,VLOOKUP(T41,NP,22,FALSE)=0),"",IF(VLOOKUP(T41,NP,12,FALSE)=0,VLOOKUP(T41,NP,4,FALSE),IF(VLOOKUP(T41,NP,22,FALSE)=0,VLOOKUP(T41,NP,14,FALSE),"")))</f>
        <v>0</v>
      </c>
      <c r="T41" s="117">
        <v>9</v>
      </c>
      <c r="U41" s="118" t="s">
        <v>37</v>
      </c>
      <c r="V41" s="118"/>
      <c r="W41" s="119">
        <f>IF(VLOOKUP(T41,NP,32,FALSE)="","",IF(VLOOKUP(T41,NP,32,FALSE)=0,"",VLOOKUP(T41,NP,32,FALSE)))</f>
      </c>
      <c r="X41" s="120">
        <f>IF(VLOOKUP(T41,NP,33,FALSE)="","",IF(VLOOKUP(T41,NP,34,FALSE)=2,"",VLOOKUP(T41,NP,34,FALSE)))</f>
      </c>
      <c r="Y41" s="120"/>
      <c r="Z41" s="121" t="str">
        <f>IF(VLOOKUP(T41,NP,33,FALSE)="","",IF(VLOOKUP(T41,NP,33,FALSE)=0,"",VLOOKUP(T41,NP,33,FALSE)))</f>
        <v> </v>
      </c>
      <c r="AA41" s="122"/>
      <c r="AB41" s="101">
        <f>IF(VLOOKUP(AB44,NP,4,FALSE)=0,"",VLOOKUP(AB44,NP,4,FALSE))</f>
        <v>119</v>
      </c>
      <c r="AC41" s="102" t="str">
        <f>IF(AB41="","",CONCATENATE(VLOOKUP(AB44,NP,5,FALSE),"  ",VLOOKUP(AB44,NP,6,FALSE)))</f>
        <v>DESGUE  Lilia</v>
      </c>
      <c r="AD41" s="102"/>
      <c r="AE41" s="103"/>
      <c r="AF41" s="102"/>
      <c r="AG41" s="102"/>
      <c r="AH41" s="103"/>
      <c r="AI41" s="102"/>
      <c r="AJ41" s="114"/>
      <c r="AK41" s="115"/>
      <c r="AL41" s="115"/>
      <c r="AM41" s="115"/>
      <c r="AN41" s="115"/>
      <c r="AO41" s="115"/>
      <c r="AP41" s="115"/>
      <c r="AQ41" s="115"/>
      <c r="AR41" s="116"/>
      <c r="AS41" s="98"/>
      <c r="AT41" s="98"/>
    </row>
    <row r="42" spans="1:46" ht="15.75">
      <c r="A42" s="98"/>
      <c r="B42" s="98"/>
      <c r="C42" s="98"/>
      <c r="D42" s="104"/>
      <c r="E42" s="104"/>
      <c r="F42" s="104"/>
      <c r="G42" s="104"/>
      <c r="H42" s="104"/>
      <c r="I42" s="104"/>
      <c r="J42" s="104"/>
      <c r="K42" s="104"/>
      <c r="L42" s="107" t="str">
        <f>IF(S41="","",IF(VLOOKUP(T41,NP,12,FALSE)=0,CONCATENATE(VLOOKUP(T41,NP,8,FALSE)," pts - ",VLOOKUP(T41,NP,11,FALSE)),IF(VLOOKUP(T41,NP,22,FALSE)=0,CONCATENATE(VLOOKUP(T41,NP,18,FALSE)," pts - ",VLOOKUP(T41,NP,21,FALSE)),"")))</f>
        <v>0 pts - Inc</v>
      </c>
      <c r="M42" s="107"/>
      <c r="N42" s="108"/>
      <c r="O42" s="107"/>
      <c r="P42" s="107"/>
      <c r="Q42" s="108"/>
      <c r="R42" s="107"/>
      <c r="S42" s="115"/>
      <c r="T42" s="115"/>
      <c r="U42" s="110"/>
      <c r="V42" s="110"/>
      <c r="W42" s="123"/>
      <c r="X42" s="110"/>
      <c r="Y42" s="110"/>
      <c r="Z42" s="123"/>
      <c r="AA42" s="100"/>
      <c r="AB42" s="115"/>
      <c r="AC42" s="124" t="str">
        <f>IF(AB41="","",CONCATENATE(VLOOKUP(AB44,NP,8,FALSE)," pts - ",VLOOKUP(AB44,NP,11,FALSE)))</f>
        <v>543 pts - MORTAIN ENT</v>
      </c>
      <c r="AD42" s="124"/>
      <c r="AE42" s="125"/>
      <c r="AF42" s="124"/>
      <c r="AG42" s="124"/>
      <c r="AH42" s="125"/>
      <c r="AI42" s="124"/>
      <c r="AJ42" s="114"/>
      <c r="AK42" s="115"/>
      <c r="AL42" s="115"/>
      <c r="AM42" s="115"/>
      <c r="AN42" s="115"/>
      <c r="AO42" s="115"/>
      <c r="AP42" s="115"/>
      <c r="AQ42" s="115"/>
      <c r="AR42" s="116"/>
      <c r="AS42" s="98"/>
      <c r="AT42" s="98"/>
    </row>
    <row r="43" spans="1:46" ht="15.75">
      <c r="A43" s="98"/>
      <c r="B43" s="98"/>
      <c r="C43" s="98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5"/>
      <c r="O43" s="104"/>
      <c r="P43" s="104"/>
      <c r="Q43" s="105"/>
      <c r="R43" s="104"/>
      <c r="S43" s="100">
        <v>10</v>
      </c>
      <c r="T43" s="101">
        <f>IF(VLOOKUP(T41,NP,14,FALSE)=0,"",VLOOKUP(T41,NP,14,FALSE))</f>
      </c>
      <c r="U43" s="102">
        <f>IF(T43="","",CONCATENATE(VLOOKUP(T41,NP,15,FALSE),"  ",VLOOKUP(T41,NP,16,FALSE)))</f>
      </c>
      <c r="V43" s="110"/>
      <c r="W43" s="123"/>
      <c r="X43" s="110"/>
      <c r="Y43" s="110"/>
      <c r="Z43" s="123"/>
      <c r="AA43" s="113"/>
      <c r="AB43" s="114"/>
      <c r="AC43" s="124">
        <f>IF(AB41="","",CONCATENATE(IF(VLOOKUP(T41,NP,23,FALSE)="","",IF(VLOOKUP(T41,NP,12,FALSE)=1,VLOOKUP(T41,NP,23,FALSE),-VLOOKUP(T41,NP,23,FALSE))),IF(VLOOKUP(T41,NP,24,FALSE)="","",CONCATENATE(" / ",IF(VLOOKUP(T41,NP,12,FALSE)=1,VLOOKUP(T41,NP,24,FALSE),-VLOOKUP(T41,NP,24,FALSE)))),IF(VLOOKUP(T41,NP,25,FALSE)="","",CONCATENATE(" / ",IF(VLOOKUP(T41,NP,12,FALSE)=1,VLOOKUP(T41,NP,25,FALSE),-VLOOKUP(T41,NP,25,FALSE)))),IF(VLOOKUP(T41,NP,26,FALSE)="","",CONCATENATE(" / ",IF(VLOOKUP(T41,NP,12,FALSE)=1,VLOOKUP(T41,NP,26,FALSE),-VLOOKUP(T41,NP,26,FALSE)))),IF(VLOOKUP(T41,NP,27,FALSE)="","",CONCATENATE(" / ",IF(VLOOKUP(T41,NP,12,FALSE)=1,VLOOKUP(T41,NP,27,FALSE),-VLOOKUP(T41,NP,27,FALSE)))),IF(VLOOKUP(T41,NP,28)="","",CONCATENATE(" / ",IF(VLOOKUP(T41,NP,12)=1,VLOOKUP(T41,NP,28),-VLOOKUP(T41,NP,28)))),IF(VLOOKUP(T41,NP,29)="","",CONCATENATE(" / ",IF(VLOOKUP(T41,NP,12)=1,VLOOKUP(T41,NP,29),-VLOOKUP(T41,NP,29))))))</f>
      </c>
      <c r="AD43" s="124"/>
      <c r="AE43" s="125"/>
      <c r="AF43" s="124"/>
      <c r="AG43" s="124"/>
      <c r="AH43" s="125"/>
      <c r="AI43" s="124"/>
      <c r="AJ43" s="114"/>
      <c r="AK43" s="115"/>
      <c r="AL43" s="115"/>
      <c r="AM43" s="115"/>
      <c r="AN43" s="115"/>
      <c r="AO43" s="115"/>
      <c r="AP43" s="115"/>
      <c r="AQ43" s="115"/>
      <c r="AR43" s="116"/>
      <c r="AS43" s="98"/>
      <c r="AT43" s="98"/>
    </row>
    <row r="44" spans="1:46" ht="15.75">
      <c r="A44" s="98"/>
      <c r="B44" s="102" t="s">
        <v>48</v>
      </c>
      <c r="C44" s="98"/>
      <c r="D44" s="102">
        <f>IF(K44="","",IF(VLOOKUP(S44,NP,12,FALSE)=1,CONCATENATE(VLOOKUP(S44,NP,5,FALSE),"  ",VLOOKUP(S44,NP,6,FALSE)),IF(VLOOKUP(S44,NP,22,FALSE)=1,CONCATENATE(VLOOKUP(S44,NP,15,FALSE),"  ",VLOOKUP(S44,NP,16,FALSE)),"")))</f>
      </c>
      <c r="E44" s="102"/>
      <c r="F44" s="102"/>
      <c r="G44" s="102"/>
      <c r="H44" s="102"/>
      <c r="I44" s="102"/>
      <c r="J44" s="102"/>
      <c r="K44" s="101">
        <f>IF(VLOOKUP(S44,NP,12,FALSE)=1,VLOOKUP(S44,NP,4,FALSE),IF(VLOOKUP(S44,NP,22,FALSE)=1,VLOOKUP(S44,NP,14,FALSE),""))</f>
      </c>
      <c r="L44" s="118" t="s">
        <v>37</v>
      </c>
      <c r="M44" s="118"/>
      <c r="N44" s="119">
        <f>IF(VLOOKUP(S44,NP,32,FALSE)="","",IF(VLOOKUP(S44,NP,32,FALSE)=0,"",VLOOKUP(S44,NP,32,FALSE)))</f>
      </c>
      <c r="O44" s="120">
        <f>IF(VLOOKUP(S44,NP,33,FALSE)="","",IF(VLOOKUP(S44,NP,34,FALSE)=2,"",VLOOKUP(S44,NP,34,FALSE)))</f>
      </c>
      <c r="P44" s="120"/>
      <c r="Q44" s="121" t="str">
        <f>IF(VLOOKUP(S44,NP,33,FALSE)="","",IF(VLOOKUP(S44,NP,33,FALSE)=0,"",VLOOKUP(S44,NP,33,FALSE)))</f>
        <v> </v>
      </c>
      <c r="R44" s="122"/>
      <c r="S44" s="117">
        <v>12</v>
      </c>
      <c r="T44" s="106">
        <f>IF(OR(T43="",VLOOKUP(T41,NP,20,FALSE)=0),"",IF(LEN(VLOOKUP(T41,NP,20,FALSE))=7,VLOOKUP(T41,NP,20,FALSE),VLOOKUP(T41,NP,20,FALSE)))</f>
      </c>
      <c r="U44" s="107">
        <f>IF(T43="","",CONCATENATE(VLOOKUP(T41,NP,18,FALSE)," pts - ",VLOOKUP(T41,NP,21,FALSE)))</f>
      </c>
      <c r="V44" s="107"/>
      <c r="W44" s="108"/>
      <c r="X44" s="107"/>
      <c r="Y44" s="107"/>
      <c r="Z44" s="108"/>
      <c r="AA44" s="107"/>
      <c r="AB44" s="126">
        <v>11</v>
      </c>
      <c r="AC44" s="118" t="s">
        <v>37</v>
      </c>
      <c r="AD44" s="118"/>
      <c r="AE44" s="119">
        <f>IF(VLOOKUP(AB44,NP,32,FALSE)="","",IF(VLOOKUP(AB44,NP,32,FALSE)=0,"",VLOOKUP(AB44,NP,32,FALSE)))</f>
      </c>
      <c r="AF44" s="120">
        <f>IF(VLOOKUP(AB44,NP,33,FALSE)="","",IF(VLOOKUP(AB44,NP,34,FALSE)=2,"",VLOOKUP(AB44,NP,34,FALSE)))</f>
      </c>
      <c r="AG44" s="120"/>
      <c r="AH44" s="121" t="str">
        <f>IF(VLOOKUP(AB44,NP,33,FALSE)="","",IF(VLOOKUP(AB44,NP,33,FALSE)=0,"",VLOOKUP(AB44,NP,33,FALSE)))</f>
        <v> </v>
      </c>
      <c r="AI44" s="122"/>
      <c r="AJ44" s="101">
        <f>IF(VLOOKUP(AB44,NP,12,FALSE)=1,VLOOKUP(AB44,NP,4,FALSE),IF(VLOOKUP(AB44,NP,22,FALSE)=1,VLOOKUP(AB44,NP,14,FALSE),""))</f>
        <v>119</v>
      </c>
      <c r="AK44" s="102" t="str">
        <f>IF(AJ44="","",IF(VLOOKUP(AB44,NP,12,FALSE)=1,CONCATENATE(VLOOKUP(AB44,NP,5,FALSE),"  ",VLOOKUP(AB44,NP,6,FALSE)),IF(VLOOKUP(AB44,NP,22,FALSE)=1,CONCATENATE(VLOOKUP(AB44,NP,15,FALSE),"  ",VLOOKUP(AB44,NP,16,FALSE)),"")))</f>
        <v>DESGUE  Lilia</v>
      </c>
      <c r="AL44" s="102"/>
      <c r="AM44" s="102"/>
      <c r="AN44" s="102"/>
      <c r="AO44" s="102"/>
      <c r="AP44" s="102"/>
      <c r="AQ44" s="102"/>
      <c r="AR44" s="102" t="s">
        <v>46</v>
      </c>
      <c r="AS44" s="98"/>
      <c r="AT44" s="98"/>
    </row>
    <row r="45" spans="1:46" ht="15.75">
      <c r="A45" s="98"/>
      <c r="B45" s="98"/>
      <c r="C45" s="98"/>
      <c r="D45" s="107">
        <f>IF(K44="","",IF(VLOOKUP(S44,NP,12,FALSE)=1,CONCATENATE(VLOOKUP(S44,NP,8,FALSE)," pts - ",VLOOKUP(S44,NP,11,FALSE)),IF(VLOOKUP(S44,NP,22,FALSE)=1,CONCATENATE(VLOOKUP(S44,NP,18,FALSE)," pts - ",VLOOKUP(S44,NP,21,FALSE)),"")))</f>
      </c>
      <c r="E45" s="107"/>
      <c r="F45" s="107"/>
      <c r="G45" s="107"/>
      <c r="H45" s="107"/>
      <c r="I45" s="107"/>
      <c r="J45" s="107"/>
      <c r="K45" s="104"/>
      <c r="L45" s="98"/>
      <c r="M45" s="98"/>
      <c r="N45" s="99"/>
      <c r="O45" s="98"/>
      <c r="P45" s="98"/>
      <c r="Q45" s="99"/>
      <c r="R45" s="98"/>
      <c r="S45" s="100">
        <v>11</v>
      </c>
      <c r="T45" s="101">
        <f>IF(VLOOKUP(T47,NP,4,FALSE)=0,"",VLOOKUP(T47,NP,4,FALSE))</f>
      </c>
      <c r="U45" s="102">
        <f>IF(T45="","",CONCATENATE(VLOOKUP(T47,NP,5,FALSE),"  ",VLOOKUP(T47,NP,6,FALSE)))</f>
      </c>
      <c r="V45" s="102"/>
      <c r="W45" s="103"/>
      <c r="X45" s="102"/>
      <c r="Y45" s="102"/>
      <c r="Z45" s="103"/>
      <c r="AA45" s="102"/>
      <c r="AB45" s="114"/>
      <c r="AC45" s="115"/>
      <c r="AD45" s="115"/>
      <c r="AE45" s="127"/>
      <c r="AF45" s="115"/>
      <c r="AG45" s="115"/>
      <c r="AH45" s="127"/>
      <c r="AI45" s="115"/>
      <c r="AJ45" s="115"/>
      <c r="AK45" s="124" t="str">
        <f>IF(AJ44="","",IF(VLOOKUP(AB44,NP,12,FALSE)=1,CONCATENATE(VLOOKUP(AB44,NP,8,FALSE)," pts - ",VLOOKUP(AB44,NP,11,FALSE)),IF(VLOOKUP(AB44,NP,22,FALSE)=1,CONCATENATE(VLOOKUP(AB44,NP,18,FALSE)," pts - ",VLOOKUP(AB44,NP,21,FALSE)),"")))</f>
        <v>543 pts - MORTAIN ENT</v>
      </c>
      <c r="AL45" s="124"/>
      <c r="AM45" s="124"/>
      <c r="AN45" s="124"/>
      <c r="AO45" s="124"/>
      <c r="AP45" s="124"/>
      <c r="AQ45" s="124"/>
      <c r="AR45" s="116"/>
      <c r="AS45" s="98"/>
      <c r="AT45" s="98"/>
    </row>
    <row r="46" spans="1:46" ht="15.75">
      <c r="A46" s="98"/>
      <c r="B46" s="98"/>
      <c r="C46" s="98"/>
      <c r="D46" s="107">
        <f>IF(K44="","",CONCATENATE(IF(VLOOKUP(S44,NP,23,FALSE)="","",IF(VLOOKUP(S44,NP,12,FALSE)=1,VLOOKUP(S44,NP,23,FALSE),-VLOOKUP(S44,NP,23,FALSE))),IF(VLOOKUP(S44,NP,24,FALSE)="","",CONCATENATE(" / ",IF(VLOOKUP(S44,NP,12,FALSE)=1,VLOOKUP(S44,NP,24,FALSE),-VLOOKUP(S44,NP,24,FALSE)))),IF(VLOOKUP(S44,NP,25,FALSE)="","",CONCATENATE(" / ",IF(VLOOKUP(S44,NP,12,FALSE)=1,VLOOKUP(S44,NP,25,FALSE),-VLOOKUP(S44,NP,25,FALSE)))),IF(VLOOKUP(S44,NP,26,FALSE)="","",CONCATENATE(" / ",IF(VLOOKUP(S44,NP,12,FALSE)=1,VLOOKUP(S44,NP,26,FALSE),-VLOOKUP(S44,NP,26,FALSE)))),IF(VLOOKUP(S44,NP,27,FALSE)="","",CONCATENATE(" / ",IF(VLOOKUP(S44,NP,12,FALSE)=1,VLOOKUP(S44,NP,27,FALSE),-VLOOKUP(S44,NP,27,FALSE)))),IF(VLOOKUP(S44,NP,28)="","",CONCATENATE(" / ",IF(VLOOKUP(S44,NP,12)=1,VLOOKUP(S44,NP,28),-VLOOKUP(S44,NP,28)))),IF(VLOOKUP(S44,NP,29)="","",CONCATENATE(" / ",IF(VLOOKUP(S44,NP,12)=1,VLOOKUP(S44,NP,29),-VLOOKUP(S44,NP,29))))))</f>
      </c>
      <c r="E46" s="107"/>
      <c r="F46" s="107"/>
      <c r="G46" s="107"/>
      <c r="H46" s="107"/>
      <c r="I46" s="107"/>
      <c r="J46" s="107"/>
      <c r="K46" s="104"/>
      <c r="L46" s="98"/>
      <c r="M46" s="98"/>
      <c r="N46" s="99"/>
      <c r="O46" s="98"/>
      <c r="P46" s="98"/>
      <c r="Q46" s="99"/>
      <c r="R46" s="98"/>
      <c r="S46" s="100"/>
      <c r="T46" s="106">
        <f>IF(OR(T45="",VLOOKUP(T47,NP,10,FALSE)=0),"",IF(LEN(VLOOKUP(T47,NP,10,FALSE))=7,VLOOKUP(T47,NP,10,FALSE),VLOOKUP(T47,NP,10,FALSE)))</f>
      </c>
      <c r="U46" s="107">
        <f>IF(T45="","",CONCATENATE(VLOOKUP(T47,NP,8,FALSE)," pts - ",VLOOKUP(T47,NP,11,FALSE)))</f>
      </c>
      <c r="V46" s="107"/>
      <c r="W46" s="108"/>
      <c r="X46" s="107"/>
      <c r="Y46" s="107"/>
      <c r="Z46" s="108"/>
      <c r="AA46" s="107"/>
      <c r="AB46" s="109"/>
      <c r="AC46" s="110"/>
      <c r="AD46" s="111"/>
      <c r="AE46" s="112"/>
      <c r="AF46" s="111"/>
      <c r="AG46" s="111"/>
      <c r="AH46" s="112"/>
      <c r="AI46" s="113"/>
      <c r="AJ46" s="114"/>
      <c r="AK46" s="124">
        <f>IF(AJ44="","",CONCATENATE(IF(VLOOKUP(AB44,NP,23,FALSE)="","",IF(VLOOKUP(AB44,NP,12,FALSE)=1,VLOOKUP(AB44,NP,23,FALSE),-VLOOKUP(AB44,NP,23,FALSE))),IF(VLOOKUP(AB44,NP,24,FALSE)="","",CONCATENATE(" / ",IF(VLOOKUP(AB44,NP,12,FALSE)=1,VLOOKUP(AB44,NP,24,FALSE),-VLOOKUP(AB44,NP,24,FALSE)))),IF(VLOOKUP(AB44,NP,25,FALSE)="","",CONCATENATE(" / ",IF(VLOOKUP(AB44,NP,12,FALSE)=1,VLOOKUP(AB44,NP,25,FALSE),-VLOOKUP(AB44,NP,25,FALSE)))),IF(VLOOKUP(AB44,NP,26,FALSE)="","",CONCATENATE(" / ",IF(VLOOKUP(AB44,NP,12,FALSE)=1,VLOOKUP(AB44,NP,26,FALSE),-VLOOKUP(AB44,NP,26,FALSE)))),IF(VLOOKUP(AB44,NP,27,FALSE)="","",CONCATENATE(" / ",IF(VLOOKUP(AB44,NP,12,FALSE)=1,VLOOKUP(AB44,NP,27,FALSE),-VLOOKUP(AB44,NP,27,FALSE)))),IF(VLOOKUP(AB44,NP,28)="","",CONCATENATE(" / ",IF(VLOOKUP(AB44,NP,12)=1,VLOOKUP(AB44,NP,28),-VLOOKUP(AB44,NP,28)))),IF(VLOOKUP(AB44,NP,29)="","",CONCATENATE(" / ",IF(VLOOKUP(AB44,NP,12)=1,VLOOKUP(AB44,NP,29),-VLOOKUP(AB44,NP,29))))))</f>
      </c>
      <c r="AL46" s="124"/>
      <c r="AM46" s="124"/>
      <c r="AN46" s="124"/>
      <c r="AO46" s="124"/>
      <c r="AP46" s="124"/>
      <c r="AQ46" s="124"/>
      <c r="AR46" s="116"/>
      <c r="AS46" s="98"/>
      <c r="AT46" s="98"/>
    </row>
    <row r="47" spans="1:46" ht="15.75">
      <c r="A47" s="98"/>
      <c r="B47" s="98"/>
      <c r="C47" s="98"/>
      <c r="D47" s="104"/>
      <c r="E47" s="104"/>
      <c r="F47" s="104"/>
      <c r="G47" s="104"/>
      <c r="H47" s="104"/>
      <c r="I47" s="104"/>
      <c r="J47" s="104"/>
      <c r="K47" s="104"/>
      <c r="L47" s="102">
        <f>IF(S47="","",IF(VLOOKUP(T47,NP,12,FALSE)=0,CONCATENATE(VLOOKUP(T47,NP,5,FALSE),"  ",VLOOKUP(T47,NP,6,FALSE)),IF(VLOOKUP(T47,NP,22,FALSE)=0,CONCATENATE(VLOOKUP(T47,NP,15,FALSE),"  ",VLOOKUP(T47,NP,16,FALSE)),"")))</f>
      </c>
      <c r="M47" s="102"/>
      <c r="N47" s="103"/>
      <c r="O47" s="102"/>
      <c r="P47" s="102"/>
      <c r="Q47" s="103"/>
      <c r="R47" s="102"/>
      <c r="S47" s="101">
        <f>IF(AND(VLOOKUP(T47,NP,12,FALSE)=0,VLOOKUP(T47,NP,22,FALSE)=0),"",IF(VLOOKUP(T47,NP,12,FALSE)=0,VLOOKUP(T47,NP,4,FALSE),IF(VLOOKUP(T47,NP,22,FALSE)=0,VLOOKUP(T47,NP,14,FALSE),"")))</f>
      </c>
      <c r="T47" s="117">
        <v>10</v>
      </c>
      <c r="U47" s="118" t="s">
        <v>37</v>
      </c>
      <c r="V47" s="118"/>
      <c r="W47" s="119">
        <f>IF(VLOOKUP(T47,NP,32,FALSE)="","",IF(VLOOKUP(T47,NP,32,FALSE)=0,"",VLOOKUP(T47,NP,32,FALSE)))</f>
      </c>
      <c r="X47" s="120">
        <f>IF(VLOOKUP(T47,NP,33,FALSE)="","",IF(VLOOKUP(T47,NP,34,FALSE)=2,"",VLOOKUP(T47,NP,34,FALSE)))</f>
      </c>
      <c r="Y47" s="120"/>
      <c r="Z47" s="121" t="str">
        <f>IF(VLOOKUP(T47,NP,33,FALSE)="","",IF(VLOOKUP(T47,NP,33,FALSE)=0,"",VLOOKUP(T47,NP,33,FALSE)))</f>
        <v> </v>
      </c>
      <c r="AA47" s="122"/>
      <c r="AB47" s="101">
        <f>IF(VLOOKUP(AB44,NP,14,FALSE)=0,"",VLOOKUP(AB44,NP,14,FALSE))</f>
      </c>
      <c r="AC47" s="102">
        <f>IF(AB47="","",CONCATENATE(VLOOKUP(AB44,NP,15,FALSE),"  ",VLOOKUP(AB44,NP,16,FALSE)))</f>
      </c>
      <c r="AD47" s="102"/>
      <c r="AE47" s="103"/>
      <c r="AF47" s="102"/>
      <c r="AG47" s="102"/>
      <c r="AH47" s="103"/>
      <c r="AI47" s="102"/>
      <c r="AJ47" s="114"/>
      <c r="AK47" s="115"/>
      <c r="AL47" s="115"/>
      <c r="AM47" s="115"/>
      <c r="AN47" s="115"/>
      <c r="AO47" s="115"/>
      <c r="AP47" s="115"/>
      <c r="AQ47" s="115"/>
      <c r="AR47" s="116"/>
      <c r="AS47" s="98"/>
      <c r="AT47" s="98"/>
    </row>
    <row r="48" spans="1:46" ht="15.75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107">
        <f>IF(S47="","",IF(VLOOKUP(T47,NP,12,FALSE)=0,CONCATENATE(VLOOKUP(T47,NP,8,FALSE)," pts - ",VLOOKUP(T47,NP,11,FALSE)),IF(VLOOKUP(T47,NP,22,FALSE)=0,CONCATENATE(VLOOKUP(T47,NP,18,FALSE)," pts - ",VLOOKUP(T47,NP,21,FALSE)),"")))</f>
      </c>
      <c r="M48" s="107"/>
      <c r="N48" s="108"/>
      <c r="O48" s="107"/>
      <c r="P48" s="107"/>
      <c r="Q48" s="108"/>
      <c r="R48" s="107"/>
      <c r="S48" s="115"/>
      <c r="T48" s="115"/>
      <c r="U48" s="110"/>
      <c r="V48" s="110"/>
      <c r="W48" s="123"/>
      <c r="X48" s="110"/>
      <c r="Y48" s="110"/>
      <c r="Z48" s="123"/>
      <c r="AA48" s="100"/>
      <c r="AB48" s="115"/>
      <c r="AC48" s="124">
        <f>IF(AB47="","",CONCATENATE(VLOOKUP(AB44,NP,18,FALSE)," pts - ",VLOOKUP(AB44,NP,21,FALSE)))</f>
      </c>
      <c r="AD48" s="124"/>
      <c r="AE48" s="125"/>
      <c r="AF48" s="124"/>
      <c r="AG48" s="124"/>
      <c r="AH48" s="125"/>
      <c r="AI48" s="124"/>
      <c r="AJ48" s="114"/>
      <c r="AK48" s="115"/>
      <c r="AL48" s="115"/>
      <c r="AM48" s="115"/>
      <c r="AN48" s="115"/>
      <c r="AO48" s="115"/>
      <c r="AP48" s="115"/>
      <c r="AQ48" s="115"/>
      <c r="AR48" s="116"/>
      <c r="AS48" s="98"/>
      <c r="AT48" s="98"/>
    </row>
    <row r="49" spans="1:46" ht="15.75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9"/>
      <c r="O49" s="98"/>
      <c r="P49" s="98"/>
      <c r="Q49" s="99"/>
      <c r="R49" s="98"/>
      <c r="S49" s="128">
        <v>12</v>
      </c>
      <c r="T49" s="101">
        <f>IF(VLOOKUP(T47,NP,14,FALSE)=0,"",VLOOKUP(T47,NP,14,FALSE))</f>
      </c>
      <c r="U49" s="102">
        <f>IF(T49="","",CONCATENATE(VLOOKUP(T47,NP,15,FALSE),"  ",VLOOKUP(T47,NP,16,FALSE)))</f>
      </c>
      <c r="V49" s="110"/>
      <c r="W49" s="123"/>
      <c r="X49" s="110"/>
      <c r="Y49" s="110"/>
      <c r="Z49" s="123"/>
      <c r="AA49" s="113"/>
      <c r="AB49" s="114"/>
      <c r="AC49" s="124">
        <f>IF(AB47="","",CONCATENATE(IF(VLOOKUP(T47,NP,23,FALSE)="","",IF(VLOOKUP(T47,NP,12,FALSE)=1,VLOOKUP(T47,NP,23,FALSE),-VLOOKUP(T47,NP,23,FALSE))),IF(VLOOKUP(T47,NP,24,FALSE)="","",CONCATENATE(" / ",IF(VLOOKUP(T47,NP,12,FALSE)=1,VLOOKUP(T47,NP,24,FALSE),-VLOOKUP(T47,NP,24,FALSE)))),IF(VLOOKUP(T47,NP,25,FALSE)="","",CONCATENATE(" / ",IF(VLOOKUP(T47,NP,12,FALSE)=1,VLOOKUP(T47,NP,25,FALSE),-VLOOKUP(T47,NP,25,FALSE)))),IF(VLOOKUP(T47,NP,26,FALSE)="","",CONCATENATE(" / ",IF(VLOOKUP(T47,NP,12,FALSE)=1,VLOOKUP(T47,NP,26,FALSE),-VLOOKUP(T47,NP,26,FALSE)))),IF(VLOOKUP(T47,NP,27,FALSE)="","",CONCATENATE(" / ",IF(VLOOKUP(T47,NP,12,FALSE)=1,VLOOKUP(T47,NP,27,FALSE),-VLOOKUP(T47,NP,27,FALSE)))),IF(VLOOKUP(T47,NP,28)="","",CONCATENATE(" / ",IF(VLOOKUP(T47,NP,12)=1,VLOOKUP(T47,NP,28),-VLOOKUP(T47,NP,28)))),IF(VLOOKUP(T47,NP,29)="","",CONCATENATE(" / ",IF(VLOOKUP(T47,NP,12)=1,VLOOKUP(T47,NP,29),-VLOOKUP(T47,NP,29))))))</f>
      </c>
      <c r="AD49" s="124"/>
      <c r="AE49" s="125"/>
      <c r="AF49" s="124"/>
      <c r="AG49" s="124"/>
      <c r="AH49" s="125"/>
      <c r="AI49" s="124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</row>
    <row r="50" spans="1:46" ht="15.75">
      <c r="A50" s="98"/>
      <c r="B50" s="102" t="s">
        <v>51</v>
      </c>
      <c r="C50" s="98"/>
      <c r="D50" s="102">
        <f>IF(K50="","",IF(VLOOKUP(S44,NP,12,FALSE)=0,CONCATENATE(VLOOKUP(S44,NP,5,FALSE),"  ",VLOOKUP(S44,NP,6,FALSE)),IF(VLOOKUP(S44,NP,22,FALSE)=0,CONCATENATE(VLOOKUP(S44,NP,15,FALSE),"  ",VLOOKUP(S44,NP,16,FALSE)),"")))</f>
      </c>
      <c r="E50" s="102"/>
      <c r="F50" s="102"/>
      <c r="G50" s="102"/>
      <c r="H50" s="102"/>
      <c r="I50" s="102"/>
      <c r="J50" s="102"/>
      <c r="K50" s="101">
        <f>IF(AND(VLOOKUP(S44,NP,12,FALSE)=0,VLOOKUP(S44,NP,22,FALSE)=0),"",IF(VLOOKUP(S44,NP,12,FALSE)=0,VLOOKUP(S44,NP,4,FALSE),IF(VLOOKUP(S44,NP,22,FALSE)=0,VLOOKUP(S44,NP,14,FALSE),"")))</f>
      </c>
      <c r="L50" s="129"/>
      <c r="M50" s="129"/>
      <c r="N50" s="130"/>
      <c r="O50" s="129"/>
      <c r="P50" s="129"/>
      <c r="Q50" s="130"/>
      <c r="R50" s="129"/>
      <c r="S50" s="98"/>
      <c r="T50" s="106">
        <f>IF(OR(T49="",VLOOKUP(T47,NP,20,FALSE)=0),"",IF(LEN(VLOOKUP(T47,NP,20,FALSE))=7,VLOOKUP(T47,NP,20,FALSE),VLOOKUP(T47,NP,20,FALSE)))</f>
      </c>
      <c r="U50" s="107">
        <f>IF(T49="","",CONCATENATE(VLOOKUP(T47,NP,18,FALSE)," pts - ",VLOOKUP(T47,NP,21,FALSE)))</f>
      </c>
      <c r="V50" s="107"/>
      <c r="W50" s="108"/>
      <c r="X50" s="107"/>
      <c r="Y50" s="107"/>
      <c r="Z50" s="108"/>
      <c r="AA50" s="107"/>
      <c r="AB50" s="131"/>
      <c r="AC50" s="129"/>
      <c r="AD50" s="129"/>
      <c r="AE50" s="130"/>
      <c r="AF50" s="129"/>
      <c r="AG50" s="129"/>
      <c r="AH50" s="130"/>
      <c r="AI50" s="129"/>
      <c r="AJ50" s="101">
        <f>IF(AND(VLOOKUP(AB44,NP,12,FALSE)=0,VLOOKUP(AB44,NP,22,FALSE)=0),"",IF(VLOOKUP(AB44,NP,12,FALSE)=0,VLOOKUP(AB44,NP,4,FALSE),IF(VLOOKUP(AB44,NP,22,FALSE)=0,VLOOKUP(AB44,NP,14,FALSE),"")))</f>
        <v>0</v>
      </c>
      <c r="AK50" s="102" t="str">
        <f>IF(AJ50="","",IF(VLOOKUP(AB44,NP,12,FALSE)=0,CONCATENATE(VLOOKUP(AB44,NP,5,FALSE),"  ",VLOOKUP(AB44,NP,6,FALSE)),IF(VLOOKUP(AB44,NP,22,FALSE)=0,CONCATENATE(VLOOKUP(AB44,NP,15,FALSE),"  ",VLOOKUP(AB44,NP,16,FALSE)),"")))</f>
        <v>Absent  </v>
      </c>
      <c r="AL50" s="102"/>
      <c r="AM50" s="102"/>
      <c r="AN50" s="102"/>
      <c r="AO50" s="102"/>
      <c r="AP50" s="102"/>
      <c r="AQ50" s="102"/>
      <c r="AR50" s="102" t="s">
        <v>47</v>
      </c>
      <c r="AS50" s="98"/>
      <c r="AT50" s="98"/>
    </row>
    <row r="51" spans="1:46" ht="15.75">
      <c r="A51" s="98"/>
      <c r="B51" s="98"/>
      <c r="C51" s="98"/>
      <c r="D51" s="107">
        <f>IF(K50="","",IF(VLOOKUP(S44,NP,12,FALSE)=0,CONCATENATE(VLOOKUP(S44,NP,8,FALSE)," pts - ",VLOOKUP(S44,NP,11,FALSE)),IF(VLOOKUP(S44,NP,22,FALSE)=0,CONCATENATE(VLOOKUP(S44,NP,18,FALSE)," pts - ",VLOOKUP(S44,NP,21,FALSE)),"")))</f>
      </c>
      <c r="E51" s="107"/>
      <c r="F51" s="107"/>
      <c r="G51" s="107"/>
      <c r="H51" s="107"/>
      <c r="I51" s="107"/>
      <c r="J51" s="107"/>
      <c r="K51" s="104"/>
      <c r="L51" s="98"/>
      <c r="M51" s="98"/>
      <c r="N51" s="99"/>
      <c r="O51" s="98"/>
      <c r="P51" s="98"/>
      <c r="Q51" s="99"/>
      <c r="R51" s="98"/>
      <c r="S51" s="98"/>
      <c r="T51" s="98"/>
      <c r="U51" s="98"/>
      <c r="V51" s="98"/>
      <c r="W51" s="99"/>
      <c r="X51" s="98"/>
      <c r="Y51" s="98"/>
      <c r="Z51" s="99"/>
      <c r="AA51" s="98"/>
      <c r="AB51" s="98"/>
      <c r="AC51" s="98"/>
      <c r="AD51" s="98"/>
      <c r="AE51" s="99"/>
      <c r="AF51" s="98"/>
      <c r="AG51" s="98"/>
      <c r="AH51" s="99"/>
      <c r="AI51" s="98"/>
      <c r="AJ51" s="115"/>
      <c r="AK51" s="124" t="str">
        <f>IF(AJ50="","",IF(VLOOKUP(AB44,NP,12,FALSE)=0,CONCATENATE(VLOOKUP(AB44,NP,8,FALSE)," pts - ",VLOOKUP(AB44,NP,11,FALSE)),IF(VLOOKUP(AB44,NP,22,FALSE)=0,CONCATENATE(VLOOKUP(AB44,NP,18,FALSE)," pts - ",VLOOKUP(AB44,NP,21,FALSE)),"")))</f>
        <v>0 pts - Inc</v>
      </c>
      <c r="AL51" s="124"/>
      <c r="AM51" s="124"/>
      <c r="AN51" s="124"/>
      <c r="AO51" s="124"/>
      <c r="AP51" s="124"/>
      <c r="AQ51" s="124"/>
      <c r="AR51" s="116"/>
      <c r="AS51" s="98"/>
      <c r="AT51" s="98"/>
    </row>
    <row r="52" spans="1:46" ht="15.75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9"/>
      <c r="O52" s="98"/>
      <c r="P52" s="98"/>
      <c r="Q52" s="99"/>
      <c r="R52" s="98"/>
      <c r="S52" s="98"/>
      <c r="T52" s="98"/>
      <c r="U52" s="98"/>
      <c r="V52" s="98"/>
      <c r="W52" s="99"/>
      <c r="X52" s="98"/>
      <c r="Y52" s="98"/>
      <c r="Z52" s="99"/>
      <c r="AA52" s="98"/>
      <c r="AB52" s="98"/>
      <c r="AC52" s="98"/>
      <c r="AD52" s="98"/>
      <c r="AE52" s="99"/>
      <c r="AF52" s="98"/>
      <c r="AG52" s="98"/>
      <c r="AH52" s="99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</row>
    <row r="53" spans="1:46" ht="15.75">
      <c r="A53" s="132" t="s">
        <v>3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4"/>
      <c r="O53" s="133"/>
      <c r="P53" s="133"/>
      <c r="Q53" s="134"/>
      <c r="R53" s="133"/>
      <c r="S53" s="133"/>
      <c r="T53" s="133"/>
      <c r="U53" s="133"/>
      <c r="V53" s="133"/>
      <c r="W53" s="134"/>
      <c r="X53" s="133"/>
      <c r="Y53" s="133"/>
      <c r="Z53" s="134"/>
      <c r="AA53" s="133"/>
      <c r="AB53" s="133"/>
      <c r="AC53" s="133"/>
      <c r="AD53" s="133"/>
      <c r="AE53" s="134"/>
      <c r="AF53" s="133"/>
      <c r="AG53" s="133"/>
      <c r="AH53" s="134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</row>
    <row r="54" spans="1:46" ht="15.75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9"/>
      <c r="O54" s="98"/>
      <c r="P54" s="98"/>
      <c r="Q54" s="99"/>
      <c r="R54" s="98"/>
      <c r="S54" s="98"/>
      <c r="T54" s="98"/>
      <c r="U54" s="98"/>
      <c r="V54" s="98"/>
      <c r="W54" s="99"/>
      <c r="X54" s="98"/>
      <c r="Y54" s="98"/>
      <c r="Z54" s="99"/>
      <c r="AA54" s="98"/>
      <c r="AB54" s="98"/>
      <c r="AC54" s="98"/>
      <c r="AD54" s="98"/>
      <c r="AE54" s="99"/>
      <c r="AF54" s="98"/>
      <c r="AG54" s="98"/>
      <c r="AH54" s="99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</row>
    <row r="55" spans="1:46" ht="15.75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9"/>
      <c r="O55" s="98"/>
      <c r="P55" s="98"/>
      <c r="Q55" s="99"/>
      <c r="R55" s="98"/>
      <c r="S55" s="100">
        <v>13</v>
      </c>
      <c r="T55" s="101">
        <f>IF(VLOOKUP(T57,NP,4,FALSE)=0,"",VLOOKUP(T57,NP,4,FALSE))</f>
      </c>
      <c r="U55" s="102">
        <f>IF(T55="","",CONCATENATE(VLOOKUP(T57,NP,5,FALSE),"  ",VLOOKUP(T57,NP,6,FALSE)))</f>
      </c>
      <c r="V55" s="102"/>
      <c r="W55" s="103"/>
      <c r="X55" s="102"/>
      <c r="Y55" s="102"/>
      <c r="Z55" s="103"/>
      <c r="AA55" s="102"/>
      <c r="AB55" s="98"/>
      <c r="AC55" s="98"/>
      <c r="AD55" s="98"/>
      <c r="AE55" s="99"/>
      <c r="AF55" s="98"/>
      <c r="AG55" s="98"/>
      <c r="AH55" s="99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</row>
    <row r="56" spans="1:46" ht="15.75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104"/>
      <c r="M56" s="104"/>
      <c r="N56" s="105"/>
      <c r="O56" s="104"/>
      <c r="P56" s="104"/>
      <c r="Q56" s="105"/>
      <c r="R56" s="104"/>
      <c r="S56" s="104"/>
      <c r="T56" s="106">
        <f>IF(OR(T55="",VLOOKUP(T57,NP,10,FALSE)=0),"",IF(LEN(VLOOKUP(T57,NP,10,FALSE))=7,VLOOKUP(T57,NP,10,FALSE),VLOOKUP(T57,NP,10,FALSE)))</f>
      </c>
      <c r="U56" s="107">
        <f>IF(T55="","",CONCATENATE(VLOOKUP(T57,NP,8,FALSE)," pts - ",VLOOKUP(T57,NP,11,FALSE)))</f>
      </c>
      <c r="V56" s="107"/>
      <c r="W56" s="108"/>
      <c r="X56" s="107"/>
      <c r="Y56" s="107"/>
      <c r="Z56" s="108"/>
      <c r="AA56" s="107"/>
      <c r="AB56" s="109"/>
      <c r="AC56" s="110"/>
      <c r="AD56" s="111"/>
      <c r="AE56" s="112"/>
      <c r="AF56" s="111"/>
      <c r="AG56" s="111"/>
      <c r="AH56" s="112"/>
      <c r="AI56" s="113"/>
      <c r="AJ56" s="114"/>
      <c r="AK56" s="115"/>
      <c r="AL56" s="115"/>
      <c r="AM56" s="115"/>
      <c r="AN56" s="115"/>
      <c r="AO56" s="115"/>
      <c r="AP56" s="115"/>
      <c r="AQ56" s="115"/>
      <c r="AR56" s="116"/>
      <c r="AS56" s="98"/>
      <c r="AT56" s="98"/>
    </row>
    <row r="57" spans="1:46" ht="15.75">
      <c r="A57" s="98"/>
      <c r="B57" s="98"/>
      <c r="C57" s="98"/>
      <c r="D57" s="104"/>
      <c r="E57" s="104"/>
      <c r="F57" s="104"/>
      <c r="G57" s="104"/>
      <c r="H57" s="104"/>
      <c r="I57" s="104"/>
      <c r="J57" s="104"/>
      <c r="K57" s="104"/>
      <c r="L57" s="102">
        <f>IF(S57="","",IF(VLOOKUP(T57,NP,12,FALSE)=0,CONCATENATE(VLOOKUP(T57,NP,5,FALSE),"  ",VLOOKUP(T57,NP,6,FALSE)),IF(VLOOKUP(T57,NP,22,FALSE)=0,CONCATENATE(VLOOKUP(T57,NP,15,FALSE),"  ",VLOOKUP(T57,NP,16,FALSE)),"")))</f>
      </c>
      <c r="M57" s="102"/>
      <c r="N57" s="103"/>
      <c r="O57" s="102"/>
      <c r="P57" s="102"/>
      <c r="Q57" s="103"/>
      <c r="R57" s="102"/>
      <c r="S57" s="101">
        <f>IF(AND(VLOOKUP(T57,NP,12,FALSE)=0,VLOOKUP(T57,NP,22,FALSE)=0),"",IF(VLOOKUP(T57,NP,12,FALSE)=0,VLOOKUP(T57,NP,4,FALSE),IF(VLOOKUP(T57,NP,22,FALSE)=0,VLOOKUP(T57,NP,14,FALSE),"")))</f>
      </c>
      <c r="T57" s="117">
        <v>13</v>
      </c>
      <c r="U57" s="118" t="s">
        <v>37</v>
      </c>
      <c r="V57" s="118"/>
      <c r="W57" s="119">
        <f>IF(VLOOKUP(T57,NP,32,FALSE)="","",IF(VLOOKUP(T57,NP,32,FALSE)=0,"",VLOOKUP(T57,NP,32,FALSE)))</f>
      </c>
      <c r="X57" s="120">
        <f>IF(VLOOKUP(T57,NP,33,FALSE)="","",IF(VLOOKUP(T57,NP,34,FALSE)=2,"",VLOOKUP(T57,NP,34,FALSE)))</f>
      </c>
      <c r="Y57" s="120"/>
      <c r="Z57" s="121" t="str">
        <f>IF(VLOOKUP(T57,NP,33,FALSE)="","",IF(VLOOKUP(T57,NP,33,FALSE)=0,"",VLOOKUP(T57,NP,33,FALSE)))</f>
        <v> </v>
      </c>
      <c r="AA57" s="122"/>
      <c r="AB57" s="101">
        <f>IF(VLOOKUP(AB60,NP,4,FALSE)=0,"",VLOOKUP(AB60,NP,4,FALSE))</f>
      </c>
      <c r="AC57" s="102">
        <f>IF(AB57="","",CONCATENATE(VLOOKUP(AB60,NP,5,FALSE),"  ",VLOOKUP(AB60,NP,6,FALSE)))</f>
      </c>
      <c r="AD57" s="102"/>
      <c r="AE57" s="103"/>
      <c r="AF57" s="102"/>
      <c r="AG57" s="102"/>
      <c r="AH57" s="103"/>
      <c r="AI57" s="102"/>
      <c r="AJ57" s="114"/>
      <c r="AK57" s="115"/>
      <c r="AL57" s="115"/>
      <c r="AM57" s="115"/>
      <c r="AN57" s="115"/>
      <c r="AO57" s="115"/>
      <c r="AP57" s="115"/>
      <c r="AQ57" s="115"/>
      <c r="AR57" s="116"/>
      <c r="AS57" s="98"/>
      <c r="AT57" s="98"/>
    </row>
    <row r="58" spans="1:46" ht="15.75">
      <c r="A58" s="98"/>
      <c r="B58" s="98"/>
      <c r="C58" s="98"/>
      <c r="D58" s="104"/>
      <c r="E58" s="104"/>
      <c r="F58" s="104"/>
      <c r="G58" s="104"/>
      <c r="H58" s="104"/>
      <c r="I58" s="104"/>
      <c r="J58" s="104"/>
      <c r="K58" s="104"/>
      <c r="L58" s="107">
        <f>IF(S57="","",IF(VLOOKUP(T57,NP,12,FALSE)=0,CONCATENATE(VLOOKUP(T57,NP,8,FALSE)," pts - ",VLOOKUP(T57,NP,11,FALSE)),IF(VLOOKUP(T57,NP,22,FALSE)=0,CONCATENATE(VLOOKUP(T57,NP,18,FALSE)," pts - ",VLOOKUP(T57,NP,21,FALSE)),"")))</f>
      </c>
      <c r="M58" s="107"/>
      <c r="N58" s="108"/>
      <c r="O58" s="107"/>
      <c r="P58" s="107"/>
      <c r="Q58" s="108"/>
      <c r="R58" s="107"/>
      <c r="S58" s="115"/>
      <c r="T58" s="115"/>
      <c r="U58" s="110"/>
      <c r="V58" s="110"/>
      <c r="W58" s="123"/>
      <c r="X58" s="110"/>
      <c r="Y58" s="110"/>
      <c r="Z58" s="123"/>
      <c r="AA58" s="100"/>
      <c r="AB58" s="115"/>
      <c r="AC58" s="124">
        <f>IF(AB57="","",CONCATENATE(VLOOKUP(AB60,NP,8,FALSE)," pts - ",VLOOKUP(AB60,NP,11,FALSE)))</f>
      </c>
      <c r="AD58" s="124"/>
      <c r="AE58" s="125"/>
      <c r="AF58" s="124"/>
      <c r="AG58" s="124"/>
      <c r="AH58" s="125"/>
      <c r="AI58" s="124"/>
      <c r="AJ58" s="114"/>
      <c r="AK58" s="115"/>
      <c r="AL58" s="115"/>
      <c r="AM58" s="115"/>
      <c r="AN58" s="115"/>
      <c r="AO58" s="115"/>
      <c r="AP58" s="115"/>
      <c r="AQ58" s="115"/>
      <c r="AR58" s="116"/>
      <c r="AS58" s="98"/>
      <c r="AT58" s="98"/>
    </row>
    <row r="59" spans="1:46" ht="15.75">
      <c r="A59" s="98"/>
      <c r="B59" s="98"/>
      <c r="C59" s="9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5"/>
      <c r="O59" s="104"/>
      <c r="P59" s="104"/>
      <c r="Q59" s="105"/>
      <c r="R59" s="104"/>
      <c r="S59" s="100">
        <v>14</v>
      </c>
      <c r="T59" s="101">
        <f>IF(VLOOKUP(T57,NP,14,FALSE)=0,"",VLOOKUP(T57,NP,14,FALSE))</f>
      </c>
      <c r="U59" s="102">
        <f>IF(T59="","",CONCATENATE(VLOOKUP(T57,NP,15,FALSE),"  ",VLOOKUP(T57,NP,16,FALSE)))</f>
      </c>
      <c r="V59" s="110"/>
      <c r="W59" s="123"/>
      <c r="X59" s="110"/>
      <c r="Y59" s="110"/>
      <c r="Z59" s="123"/>
      <c r="AA59" s="113"/>
      <c r="AB59" s="114"/>
      <c r="AC59" s="124">
        <f>IF(AB57="","",CONCATENATE(IF(VLOOKUP(T57,NP,23,FALSE)="","",IF(VLOOKUP(T57,NP,12,FALSE)=1,VLOOKUP(T57,NP,23,FALSE),-VLOOKUP(T57,NP,23,FALSE))),IF(VLOOKUP(T57,NP,24,FALSE)="","",CONCATENATE(" / ",IF(VLOOKUP(T57,NP,12,FALSE)=1,VLOOKUP(T57,NP,24,FALSE),-VLOOKUP(T57,NP,24,FALSE)))),IF(VLOOKUP(T57,NP,25,FALSE)="","",CONCATENATE(" / ",IF(VLOOKUP(T57,NP,12,FALSE)=1,VLOOKUP(T57,NP,25,FALSE),-VLOOKUP(T57,NP,25,FALSE)))),IF(VLOOKUP(T57,NP,26,FALSE)="","",CONCATENATE(" / ",IF(VLOOKUP(T57,NP,12,FALSE)=1,VLOOKUP(T57,NP,26,FALSE),-VLOOKUP(T57,NP,26,FALSE)))),IF(VLOOKUP(T57,NP,27,FALSE)="","",CONCATENATE(" / ",IF(VLOOKUP(T57,NP,12,FALSE)=1,VLOOKUP(T57,NP,27,FALSE),-VLOOKUP(T57,NP,27,FALSE)))),IF(VLOOKUP(T57,NP,28)="","",CONCATENATE(" / ",IF(VLOOKUP(T57,NP,12)=1,VLOOKUP(T57,NP,28),-VLOOKUP(T57,NP,28)))),IF(VLOOKUP(T57,NP,29)="","",CONCATENATE(" / ",IF(VLOOKUP(T57,NP,12)=1,VLOOKUP(T57,NP,29),-VLOOKUP(T57,NP,29))))))</f>
      </c>
      <c r="AD59" s="124"/>
      <c r="AE59" s="125"/>
      <c r="AF59" s="124"/>
      <c r="AG59" s="124"/>
      <c r="AH59" s="125"/>
      <c r="AI59" s="124"/>
      <c r="AJ59" s="114"/>
      <c r="AK59" s="115"/>
      <c r="AL59" s="115"/>
      <c r="AM59" s="115"/>
      <c r="AN59" s="115"/>
      <c r="AO59" s="115"/>
      <c r="AP59" s="115"/>
      <c r="AQ59" s="115"/>
      <c r="AR59" s="116"/>
      <c r="AS59" s="98"/>
      <c r="AT59" s="98"/>
    </row>
    <row r="60" spans="1:46" ht="15.75">
      <c r="A60" s="98"/>
      <c r="B60" s="102" t="s">
        <v>52</v>
      </c>
      <c r="C60" s="98"/>
      <c r="D60" s="102">
        <f>IF(K60="","",IF(VLOOKUP(S60,NP,12,FALSE)=1,CONCATENATE(VLOOKUP(S60,NP,5,FALSE),"  ",VLOOKUP(S60,NP,6,FALSE)),IF(VLOOKUP(S60,NP,22,FALSE)=1,CONCATENATE(VLOOKUP(S60,NP,15,FALSE),"  ",VLOOKUP(S60,NP,16,FALSE)),"")))</f>
      </c>
      <c r="E60" s="102"/>
      <c r="F60" s="102"/>
      <c r="G60" s="102"/>
      <c r="H60" s="102"/>
      <c r="I60" s="102"/>
      <c r="J60" s="102"/>
      <c r="K60" s="101">
        <f>IF(VLOOKUP(S60,NP,12,FALSE)=1,VLOOKUP(S60,NP,4,FALSE),IF(VLOOKUP(S60,NP,22,FALSE)=1,VLOOKUP(S60,NP,14,FALSE),""))</f>
      </c>
      <c r="L60" s="118" t="s">
        <v>37</v>
      </c>
      <c r="M60" s="118"/>
      <c r="N60" s="119">
        <f>IF(VLOOKUP(S60,NP,32,FALSE)="","",IF(VLOOKUP(S60,NP,32,FALSE)=0,"",VLOOKUP(S60,NP,32,FALSE)))</f>
      </c>
      <c r="O60" s="120">
        <f>IF(VLOOKUP(S60,NP,33,FALSE)="","",IF(VLOOKUP(S60,NP,34,FALSE)=2,"",VLOOKUP(S60,NP,34,FALSE)))</f>
      </c>
      <c r="P60" s="120"/>
      <c r="Q60" s="121" t="str">
        <f>IF(VLOOKUP(S60,NP,33,FALSE)="","",IF(VLOOKUP(S60,NP,33,FALSE)=0,"",VLOOKUP(S60,NP,33,FALSE)))</f>
        <v> </v>
      </c>
      <c r="R60" s="122"/>
      <c r="S60" s="117">
        <v>16</v>
      </c>
      <c r="T60" s="106">
        <f>IF(OR(T59="",VLOOKUP(T57,NP,20,FALSE)=0),"",IF(LEN(VLOOKUP(T57,NP,20,FALSE))=7,VLOOKUP(T57,NP,20,FALSE),VLOOKUP(T57,NP,20,FALSE)))</f>
      </c>
      <c r="U60" s="107">
        <f>IF(T59="","",CONCATENATE(VLOOKUP(T57,NP,18,FALSE)," pts - ",VLOOKUP(T57,NP,21,FALSE)))</f>
      </c>
      <c r="V60" s="107"/>
      <c r="W60" s="108"/>
      <c r="X60" s="107"/>
      <c r="Y60" s="107"/>
      <c r="Z60" s="108"/>
      <c r="AA60" s="107"/>
      <c r="AB60" s="126">
        <v>15</v>
      </c>
      <c r="AC60" s="118" t="s">
        <v>37</v>
      </c>
      <c r="AD60" s="118"/>
      <c r="AE60" s="119">
        <f>IF(VLOOKUP(AB60,NP,32,FALSE)="","",IF(VLOOKUP(AB60,NP,32,FALSE)=0,"",VLOOKUP(AB60,NP,32,FALSE)))</f>
      </c>
      <c r="AF60" s="120">
        <f>IF(VLOOKUP(AB60,NP,33,FALSE)="","",IF(VLOOKUP(AB60,NP,34,FALSE)=2,"",VLOOKUP(AB60,NP,34,FALSE)))</f>
      </c>
      <c r="AG60" s="120"/>
      <c r="AH60" s="121" t="str">
        <f>IF(VLOOKUP(AB60,NP,33,FALSE)="","",IF(VLOOKUP(AB60,NP,33,FALSE)=0,"",VLOOKUP(AB60,NP,33,FALSE)))</f>
        <v> </v>
      </c>
      <c r="AI60" s="122"/>
      <c r="AJ60" s="101">
        <f>IF(VLOOKUP(AB60,NP,12,FALSE)=1,VLOOKUP(AB60,NP,4,FALSE),IF(VLOOKUP(AB60,NP,22,FALSE)=1,VLOOKUP(AB60,NP,14,FALSE),""))</f>
      </c>
      <c r="AK60" s="102">
        <f>IF(AJ60="","",IF(VLOOKUP(AB60,NP,12,FALSE)=1,CONCATENATE(VLOOKUP(AB60,NP,5,FALSE),"  ",VLOOKUP(AB60,NP,6,FALSE)),IF(VLOOKUP(AB60,NP,22,FALSE)=1,CONCATENATE(VLOOKUP(AB60,NP,15,FALSE),"  ",VLOOKUP(AB60,NP,16,FALSE)),"")))</f>
      </c>
      <c r="AL60" s="102"/>
      <c r="AM60" s="102"/>
      <c r="AN60" s="102"/>
      <c r="AO60" s="102"/>
      <c r="AP60" s="102"/>
      <c r="AQ60" s="102"/>
      <c r="AR60" s="102" t="s">
        <v>49</v>
      </c>
      <c r="AS60" s="98"/>
      <c r="AT60" s="98"/>
    </row>
    <row r="61" spans="1:46" ht="15.75">
      <c r="A61" s="98"/>
      <c r="B61" s="98"/>
      <c r="C61" s="98"/>
      <c r="D61" s="107">
        <f>IF(K60="","",IF(VLOOKUP(S60,NP,12,FALSE)=1,CONCATENATE(VLOOKUP(S60,NP,8,FALSE)," pts - ",VLOOKUP(S60,NP,11,FALSE)),IF(VLOOKUP(S60,NP,22,FALSE)=1,CONCATENATE(VLOOKUP(S60,NP,18,FALSE)," pts - ",VLOOKUP(S60,NP,21,FALSE)),"")))</f>
      </c>
      <c r="E61" s="107"/>
      <c r="F61" s="107"/>
      <c r="G61" s="107"/>
      <c r="H61" s="107"/>
      <c r="I61" s="107"/>
      <c r="J61" s="107"/>
      <c r="K61" s="104"/>
      <c r="L61" s="98"/>
      <c r="M61" s="98"/>
      <c r="N61" s="99"/>
      <c r="O61" s="98"/>
      <c r="P61" s="98"/>
      <c r="Q61" s="99"/>
      <c r="R61" s="98"/>
      <c r="S61" s="100">
        <v>15</v>
      </c>
      <c r="T61" s="101">
        <f>IF(VLOOKUP(T63,NP,4,FALSE)=0,"",VLOOKUP(T63,NP,4,FALSE))</f>
      </c>
      <c r="U61" s="102">
        <f>IF(T61="","",CONCATENATE(VLOOKUP(T63,NP,5,FALSE),"  ",VLOOKUP(T63,NP,6,FALSE)))</f>
      </c>
      <c r="V61" s="102"/>
      <c r="W61" s="103"/>
      <c r="X61" s="102"/>
      <c r="Y61" s="102"/>
      <c r="Z61" s="103"/>
      <c r="AA61" s="102"/>
      <c r="AB61" s="114"/>
      <c r="AC61" s="115"/>
      <c r="AD61" s="115"/>
      <c r="AE61" s="127"/>
      <c r="AF61" s="115"/>
      <c r="AG61" s="115"/>
      <c r="AH61" s="127"/>
      <c r="AI61" s="115"/>
      <c r="AJ61" s="115"/>
      <c r="AK61" s="124">
        <f>IF(AJ60="","",IF(VLOOKUP(AB60,NP,12,FALSE)=1,CONCATENATE(VLOOKUP(AB60,NP,8,FALSE)," pts - ",VLOOKUP(AB60,NP,11,FALSE)),IF(VLOOKUP(AB60,NP,22,FALSE)=1,CONCATENATE(VLOOKUP(AB60,NP,18,FALSE)," pts - ",VLOOKUP(AB60,NP,21,FALSE)),"")))</f>
      </c>
      <c r="AL61" s="124"/>
      <c r="AM61" s="124"/>
      <c r="AN61" s="124"/>
      <c r="AO61" s="124"/>
      <c r="AP61" s="124"/>
      <c r="AQ61" s="124"/>
      <c r="AR61" s="116"/>
      <c r="AS61" s="98"/>
      <c r="AT61" s="98"/>
    </row>
    <row r="62" spans="1:46" ht="15.75">
      <c r="A62" s="98"/>
      <c r="B62" s="98"/>
      <c r="C62" s="98"/>
      <c r="D62" s="107">
        <f>IF(K60="","",CONCATENATE(IF(VLOOKUP(S60,NP,23,FALSE)="","",IF(VLOOKUP(S60,NP,12,FALSE)=1,VLOOKUP(S60,NP,23,FALSE),-VLOOKUP(S60,NP,23,FALSE))),IF(VLOOKUP(S60,NP,24,FALSE)="","",CONCATENATE(" / ",IF(VLOOKUP(S60,NP,12,FALSE)=1,VLOOKUP(S60,NP,24,FALSE),-VLOOKUP(S60,NP,24,FALSE)))),IF(VLOOKUP(S60,NP,25,FALSE)="","",CONCATENATE(" / ",IF(VLOOKUP(S60,NP,12,FALSE)=1,VLOOKUP(S60,NP,25,FALSE),-VLOOKUP(S60,NP,25,FALSE)))),IF(VLOOKUP(S60,NP,26,FALSE)="","",CONCATENATE(" / ",IF(VLOOKUP(S60,NP,12,FALSE)=1,VLOOKUP(S60,NP,26,FALSE),-VLOOKUP(S60,NP,26,FALSE)))),IF(VLOOKUP(S60,NP,27,FALSE)="","",CONCATENATE(" / ",IF(VLOOKUP(S60,NP,12,FALSE)=1,VLOOKUP(S60,NP,27,FALSE),-VLOOKUP(S60,NP,27,FALSE)))),IF(VLOOKUP(S60,NP,28)="","",CONCATENATE(" / ",IF(VLOOKUP(S60,NP,12)=1,VLOOKUP(S60,NP,28),-VLOOKUP(S60,NP,28)))),IF(VLOOKUP(S60,NP,29)="","",CONCATENATE(" / ",IF(VLOOKUP(S60,NP,12)=1,VLOOKUP(S60,NP,29),-VLOOKUP(S60,NP,29))))))</f>
      </c>
      <c r="E62" s="107"/>
      <c r="F62" s="107"/>
      <c r="G62" s="107"/>
      <c r="H62" s="107"/>
      <c r="I62" s="107"/>
      <c r="J62" s="107"/>
      <c r="K62" s="104"/>
      <c r="L62" s="98"/>
      <c r="M62" s="98"/>
      <c r="N62" s="99"/>
      <c r="O62" s="98"/>
      <c r="P62" s="98"/>
      <c r="Q62" s="99"/>
      <c r="R62" s="98"/>
      <c r="S62" s="100"/>
      <c r="T62" s="106">
        <f>IF(OR(T61="",VLOOKUP(T63,NP,10,FALSE)=0),"",IF(LEN(VLOOKUP(T63,NP,10,FALSE))=7,VLOOKUP(T63,NP,10,FALSE),VLOOKUP(T63,NP,10,FALSE)))</f>
      </c>
      <c r="U62" s="107">
        <f>IF(T61="","",CONCATENATE(VLOOKUP(T63,NP,8,FALSE)," pts - ",VLOOKUP(T63,NP,11,FALSE)))</f>
      </c>
      <c r="V62" s="107"/>
      <c r="W62" s="108"/>
      <c r="X62" s="107"/>
      <c r="Y62" s="107"/>
      <c r="Z62" s="108"/>
      <c r="AA62" s="107"/>
      <c r="AB62" s="109"/>
      <c r="AC62" s="110"/>
      <c r="AD62" s="111"/>
      <c r="AE62" s="112"/>
      <c r="AF62" s="111"/>
      <c r="AG62" s="111"/>
      <c r="AH62" s="112"/>
      <c r="AI62" s="113"/>
      <c r="AJ62" s="114"/>
      <c r="AK62" s="124">
        <f>IF(AJ60="","",CONCATENATE(IF(VLOOKUP(AB60,NP,23,FALSE)="","",IF(VLOOKUP(AB60,NP,12,FALSE)=1,VLOOKUP(AB60,NP,23,FALSE),-VLOOKUP(AB60,NP,23,FALSE))),IF(VLOOKUP(AB60,NP,24,FALSE)="","",CONCATENATE(" / ",IF(VLOOKUP(AB60,NP,12,FALSE)=1,VLOOKUP(AB60,NP,24,FALSE),-VLOOKUP(AB60,NP,24,FALSE)))),IF(VLOOKUP(AB60,NP,25,FALSE)="","",CONCATENATE(" / ",IF(VLOOKUP(AB60,NP,12,FALSE)=1,VLOOKUP(AB60,NP,25,FALSE),-VLOOKUP(AB60,NP,25,FALSE)))),IF(VLOOKUP(AB60,NP,26,FALSE)="","",CONCATENATE(" / ",IF(VLOOKUP(AB60,NP,12,FALSE)=1,VLOOKUP(AB60,NP,26,FALSE),-VLOOKUP(AB60,NP,26,FALSE)))),IF(VLOOKUP(AB60,NP,27,FALSE)="","",CONCATENATE(" / ",IF(VLOOKUP(AB60,NP,12,FALSE)=1,VLOOKUP(AB60,NP,27,FALSE),-VLOOKUP(AB60,NP,27,FALSE)))),IF(VLOOKUP(AB60,NP,28)="","",CONCATENATE(" / ",IF(VLOOKUP(AB60,NP,12)=1,VLOOKUP(AB60,NP,28),-VLOOKUP(AB60,NP,28)))),IF(VLOOKUP(AB60,NP,29)="","",CONCATENATE(" / ",IF(VLOOKUP(AB60,NP,12)=1,VLOOKUP(AB60,NP,29),-VLOOKUP(AB60,NP,29))))))</f>
      </c>
      <c r="AL62" s="124"/>
      <c r="AM62" s="124"/>
      <c r="AN62" s="124"/>
      <c r="AO62" s="124"/>
      <c r="AP62" s="124"/>
      <c r="AQ62" s="124"/>
      <c r="AR62" s="116"/>
      <c r="AS62" s="98"/>
      <c r="AT62" s="98"/>
    </row>
    <row r="63" spans="1:46" ht="15.75">
      <c r="A63" s="98"/>
      <c r="B63" s="98"/>
      <c r="C63" s="98"/>
      <c r="D63" s="104"/>
      <c r="E63" s="104"/>
      <c r="F63" s="104"/>
      <c r="G63" s="104"/>
      <c r="H63" s="104"/>
      <c r="I63" s="104"/>
      <c r="J63" s="104"/>
      <c r="K63" s="104"/>
      <c r="L63" s="102">
        <f>IF(S63="","",IF(VLOOKUP(T63,NP,12,FALSE)=0,CONCATENATE(VLOOKUP(T63,NP,5,FALSE),"  ",VLOOKUP(T63,NP,6,FALSE)),IF(VLOOKUP(T63,NP,22,FALSE)=0,CONCATENATE(VLOOKUP(T63,NP,15,FALSE),"  ",VLOOKUP(T63,NP,16,FALSE)),"")))</f>
      </c>
      <c r="M63" s="102"/>
      <c r="N63" s="103"/>
      <c r="O63" s="102"/>
      <c r="P63" s="102"/>
      <c r="Q63" s="103"/>
      <c r="R63" s="102"/>
      <c r="S63" s="101">
        <f>IF(AND(VLOOKUP(T63,NP,12,FALSE)=0,VLOOKUP(T63,NP,22,FALSE)=0),"",IF(VLOOKUP(T63,NP,12,FALSE)=0,VLOOKUP(T63,NP,4,FALSE),IF(VLOOKUP(T63,NP,22,FALSE)=0,VLOOKUP(T63,NP,14,FALSE),"")))</f>
      </c>
      <c r="T63" s="117">
        <v>14</v>
      </c>
      <c r="U63" s="118" t="s">
        <v>37</v>
      </c>
      <c r="V63" s="118"/>
      <c r="W63" s="119">
        <f>IF(VLOOKUP(T63,NP,32,FALSE)="","",IF(VLOOKUP(T63,NP,32,FALSE)=0,"",VLOOKUP(T63,NP,32,FALSE)))</f>
      </c>
      <c r="X63" s="120">
        <f>IF(VLOOKUP(T63,NP,33,FALSE)="","",IF(VLOOKUP(T63,NP,34,FALSE)=2,"",VLOOKUP(T63,NP,34,FALSE)))</f>
      </c>
      <c r="Y63" s="120"/>
      <c r="Z63" s="121" t="str">
        <f>IF(VLOOKUP(T63,NP,33,FALSE)="","",IF(VLOOKUP(T63,NP,33,FALSE)=0,"",VLOOKUP(T63,NP,33,FALSE)))</f>
        <v> </v>
      </c>
      <c r="AA63" s="122"/>
      <c r="AB63" s="101">
        <f>IF(VLOOKUP(AB60,NP,14,FALSE)=0,"",VLOOKUP(AB60,NP,14,FALSE))</f>
      </c>
      <c r="AC63" s="102">
        <f>IF(AB63="","",CONCATENATE(VLOOKUP(AB60,NP,15,FALSE),"  ",VLOOKUP(AB60,NP,16,FALSE)))</f>
      </c>
      <c r="AD63" s="102"/>
      <c r="AE63" s="103"/>
      <c r="AF63" s="102"/>
      <c r="AG63" s="102"/>
      <c r="AH63" s="103"/>
      <c r="AI63" s="102"/>
      <c r="AJ63" s="114"/>
      <c r="AK63" s="115"/>
      <c r="AL63" s="115"/>
      <c r="AM63" s="115"/>
      <c r="AN63" s="115"/>
      <c r="AO63" s="115"/>
      <c r="AP63" s="115"/>
      <c r="AQ63" s="115"/>
      <c r="AR63" s="116"/>
      <c r="AS63" s="98"/>
      <c r="AT63" s="98"/>
    </row>
    <row r="64" spans="1:46" ht="15.75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107">
        <f>IF(S63="","",IF(VLOOKUP(T63,NP,12,FALSE)=0,CONCATENATE(VLOOKUP(T63,NP,8,FALSE)," pts - ",VLOOKUP(T63,NP,11,FALSE)),IF(VLOOKUP(T63,NP,22,FALSE)=0,CONCATENATE(VLOOKUP(T63,NP,18,FALSE)," pts - ",VLOOKUP(T63,NP,21,FALSE)),"")))</f>
      </c>
      <c r="M64" s="107"/>
      <c r="N64" s="108"/>
      <c r="O64" s="107"/>
      <c r="P64" s="107"/>
      <c r="Q64" s="108"/>
      <c r="R64" s="107"/>
      <c r="S64" s="115"/>
      <c r="T64" s="115"/>
      <c r="U64" s="110"/>
      <c r="V64" s="110"/>
      <c r="W64" s="123"/>
      <c r="X64" s="110"/>
      <c r="Y64" s="110"/>
      <c r="Z64" s="123"/>
      <c r="AA64" s="100"/>
      <c r="AB64" s="115"/>
      <c r="AC64" s="124">
        <f>IF(AB63="","",CONCATENATE(VLOOKUP(AB60,NP,18,FALSE)," pts - ",VLOOKUP(AB60,NP,21,FALSE)))</f>
      </c>
      <c r="AD64" s="124"/>
      <c r="AE64" s="125"/>
      <c r="AF64" s="124"/>
      <c r="AG64" s="124"/>
      <c r="AH64" s="125"/>
      <c r="AI64" s="124"/>
      <c r="AJ64" s="114"/>
      <c r="AK64" s="115"/>
      <c r="AL64" s="115"/>
      <c r="AM64" s="115"/>
      <c r="AN64" s="115"/>
      <c r="AO64" s="115"/>
      <c r="AP64" s="115"/>
      <c r="AQ64" s="115"/>
      <c r="AR64" s="116"/>
      <c r="AS64" s="98"/>
      <c r="AT64" s="98"/>
    </row>
    <row r="65" spans="1:46" ht="15.75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9"/>
      <c r="O65" s="98"/>
      <c r="P65" s="98"/>
      <c r="Q65" s="99"/>
      <c r="R65" s="98"/>
      <c r="S65" s="128">
        <v>16</v>
      </c>
      <c r="T65" s="101">
        <f>IF(VLOOKUP(T63,NP,14,FALSE)=0,"",VLOOKUP(T63,NP,14,FALSE))</f>
      </c>
      <c r="U65" s="102">
        <f>IF(T65="","",CONCATENATE(VLOOKUP(T63,NP,15,FALSE),"  ",VLOOKUP(T63,NP,16,FALSE)))</f>
      </c>
      <c r="V65" s="110"/>
      <c r="W65" s="123"/>
      <c r="X65" s="110"/>
      <c r="Y65" s="110"/>
      <c r="Z65" s="123"/>
      <c r="AA65" s="113"/>
      <c r="AB65" s="114"/>
      <c r="AC65" s="124">
        <f>IF(AB63="","",CONCATENATE(IF(VLOOKUP(T63,NP,23,FALSE)="","",IF(VLOOKUP(T63,NP,12,FALSE)=1,VLOOKUP(T63,NP,23,FALSE),-VLOOKUP(T63,NP,23,FALSE))),IF(VLOOKUP(T63,NP,24,FALSE)="","",CONCATENATE(" / ",IF(VLOOKUP(T63,NP,12,FALSE)=1,VLOOKUP(T63,NP,24,FALSE),-VLOOKUP(T63,NP,24,FALSE)))),IF(VLOOKUP(T63,NP,25,FALSE)="","",CONCATENATE(" / ",IF(VLOOKUP(T63,NP,12,FALSE)=1,VLOOKUP(T63,NP,25,FALSE),-VLOOKUP(T63,NP,25,FALSE)))),IF(VLOOKUP(T63,NP,26,FALSE)="","",CONCATENATE(" / ",IF(VLOOKUP(T63,NP,12,FALSE)=1,VLOOKUP(T63,NP,26,FALSE),-VLOOKUP(T63,NP,26,FALSE)))),IF(VLOOKUP(T63,NP,27,FALSE)="","",CONCATENATE(" / ",IF(VLOOKUP(T63,NP,12,FALSE)=1,VLOOKUP(T63,NP,27,FALSE),-VLOOKUP(T63,NP,27,FALSE)))),IF(VLOOKUP(T63,NP,28)="","",CONCATENATE(" / ",IF(VLOOKUP(T63,NP,12)=1,VLOOKUP(T63,NP,28),-VLOOKUP(T63,NP,28)))),IF(VLOOKUP(T63,NP,29)="","",CONCATENATE(" / ",IF(VLOOKUP(T63,NP,12)=1,VLOOKUP(T63,NP,29),-VLOOKUP(T63,NP,29))))))</f>
      </c>
      <c r="AD65" s="124"/>
      <c r="AE65" s="125"/>
      <c r="AF65" s="124"/>
      <c r="AG65" s="124"/>
      <c r="AH65" s="125"/>
      <c r="AI65" s="124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</row>
    <row r="66" spans="1:46" ht="15.75">
      <c r="A66" s="98"/>
      <c r="B66" s="102" t="s">
        <v>53</v>
      </c>
      <c r="C66" s="98"/>
      <c r="D66" s="102">
        <f>IF(K66="","",IF(VLOOKUP(S60,NP,12,FALSE)=0,CONCATENATE(VLOOKUP(S60,NP,5,FALSE),"  ",VLOOKUP(S60,NP,6,FALSE)),IF(VLOOKUP(S60,NP,22,FALSE)=0,CONCATENATE(VLOOKUP(S60,NP,15,FALSE),"  ",VLOOKUP(S60,NP,16,FALSE)),"")))</f>
      </c>
      <c r="E66" s="102"/>
      <c r="F66" s="102"/>
      <c r="G66" s="102"/>
      <c r="H66" s="102"/>
      <c r="I66" s="102"/>
      <c r="J66" s="102"/>
      <c r="K66" s="101">
        <f>IF(AND(VLOOKUP(S60,NP,12,FALSE)=0,VLOOKUP(S60,NP,22,FALSE)=0),"",IF(VLOOKUP(S60,NP,12,FALSE)=0,VLOOKUP(S60,NP,4,FALSE),IF(VLOOKUP(S60,NP,22,FALSE)=0,VLOOKUP(S60,NP,14,FALSE),"")))</f>
      </c>
      <c r="L66" s="129"/>
      <c r="M66" s="129"/>
      <c r="N66" s="130"/>
      <c r="O66" s="129"/>
      <c r="P66" s="129"/>
      <c r="Q66" s="130"/>
      <c r="R66" s="129"/>
      <c r="S66" s="98"/>
      <c r="T66" s="106">
        <f>IF(OR(T65="",VLOOKUP(T63,NP,20,FALSE)=0),"",IF(LEN(VLOOKUP(T63,NP,20,FALSE))=7,VLOOKUP(T63,NP,20,FALSE),VLOOKUP(T63,NP,20,FALSE)))</f>
      </c>
      <c r="U66" s="107">
        <f>IF(T65="","",CONCATENATE(VLOOKUP(T63,NP,18,FALSE)," pts - ",VLOOKUP(T63,NP,21,FALSE)))</f>
      </c>
      <c r="V66" s="107"/>
      <c r="W66" s="108"/>
      <c r="X66" s="107"/>
      <c r="Y66" s="107"/>
      <c r="Z66" s="108"/>
      <c r="AA66" s="107"/>
      <c r="AB66" s="131"/>
      <c r="AC66" s="129"/>
      <c r="AD66" s="129"/>
      <c r="AE66" s="130"/>
      <c r="AF66" s="129"/>
      <c r="AG66" s="129"/>
      <c r="AH66" s="130"/>
      <c r="AI66" s="129"/>
      <c r="AJ66" s="101">
        <f>IF(AND(VLOOKUP(AB60,NP,12,FALSE)=0,VLOOKUP(AB60,NP,22,FALSE)=0),"",IF(VLOOKUP(AB60,NP,12,FALSE)=0,VLOOKUP(AB60,NP,4,FALSE),IF(VLOOKUP(AB60,NP,22,FALSE)=0,VLOOKUP(AB60,NP,14,FALSE),"")))</f>
      </c>
      <c r="AK66" s="102">
        <f>IF(AJ66="","",IF(VLOOKUP(AB60,NP,12,FALSE)=0,CONCATENATE(VLOOKUP(AB60,NP,5,FALSE),"  ",VLOOKUP(AB60,NP,6,FALSE)),IF(VLOOKUP(AB60,NP,22,FALSE)=0,CONCATENATE(VLOOKUP(AB60,NP,15,FALSE),"  ",VLOOKUP(AB60,NP,16,FALSE)),"")))</f>
      </c>
      <c r="AL66" s="102"/>
      <c r="AM66" s="102"/>
      <c r="AN66" s="102"/>
      <c r="AO66" s="102"/>
      <c r="AP66" s="102"/>
      <c r="AQ66" s="102"/>
      <c r="AR66" s="102" t="s">
        <v>50</v>
      </c>
      <c r="AS66" s="98"/>
      <c r="AT66" s="98"/>
    </row>
    <row r="67" spans="1:46" ht="15.75">
      <c r="A67" s="98"/>
      <c r="B67" s="98"/>
      <c r="C67" s="98"/>
      <c r="D67" s="107">
        <f>IF(K66="","",IF(VLOOKUP(S60,NP,12,FALSE)=0,CONCATENATE(VLOOKUP(S60,NP,8,FALSE)," pts - ",VLOOKUP(S60,NP,11,FALSE)),IF(VLOOKUP(S60,NP,22,FALSE)=0,CONCATENATE(VLOOKUP(S60,NP,18,FALSE)," pts - ",VLOOKUP(S60,NP,21,FALSE)),"")))</f>
      </c>
      <c r="E67" s="107"/>
      <c r="F67" s="107"/>
      <c r="G67" s="107"/>
      <c r="H67" s="107"/>
      <c r="I67" s="107"/>
      <c r="J67" s="107"/>
      <c r="K67" s="104"/>
      <c r="L67" s="98"/>
      <c r="M67" s="98"/>
      <c r="N67" s="99"/>
      <c r="O67" s="98"/>
      <c r="P67" s="98"/>
      <c r="Q67" s="99"/>
      <c r="R67" s="98"/>
      <c r="S67" s="98"/>
      <c r="T67" s="98"/>
      <c r="U67" s="98"/>
      <c r="V67" s="98"/>
      <c r="W67" s="99"/>
      <c r="X67" s="98"/>
      <c r="Y67" s="98"/>
      <c r="Z67" s="99"/>
      <c r="AA67" s="98"/>
      <c r="AB67" s="98"/>
      <c r="AC67" s="98"/>
      <c r="AD67" s="98"/>
      <c r="AE67" s="99"/>
      <c r="AF67" s="98"/>
      <c r="AG67" s="98"/>
      <c r="AH67" s="99"/>
      <c r="AI67" s="98"/>
      <c r="AJ67" s="115"/>
      <c r="AK67" s="124">
        <f>IF(AJ66="","",IF(VLOOKUP(AB60,NP,12,FALSE)=0,CONCATENATE(VLOOKUP(AB60,NP,8,FALSE)," pts - ",VLOOKUP(AB60,NP,11,FALSE)),IF(VLOOKUP(AB60,NP,22,FALSE)=0,CONCATENATE(VLOOKUP(AB60,NP,18,FALSE)," pts - ",VLOOKUP(AB60,NP,21,FALSE)),"")))</f>
      </c>
      <c r="AL67" s="124"/>
      <c r="AM67" s="124"/>
      <c r="AN67" s="124"/>
      <c r="AO67" s="124"/>
      <c r="AP67" s="124"/>
      <c r="AQ67" s="124"/>
      <c r="AR67" s="116"/>
      <c r="AS67" s="98"/>
      <c r="AT67" s="98"/>
    </row>
    <row r="68" spans="1:46" ht="15.75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9"/>
      <c r="O68" s="98"/>
      <c r="P68" s="98"/>
      <c r="Q68" s="99"/>
      <c r="R68" s="98"/>
      <c r="S68" s="98"/>
      <c r="T68" s="98"/>
      <c r="U68" s="98"/>
      <c r="V68" s="98"/>
      <c r="W68" s="99"/>
      <c r="X68" s="98"/>
      <c r="Y68" s="98"/>
      <c r="Z68" s="99"/>
      <c r="AA68" s="98"/>
      <c r="AB68" s="98"/>
      <c r="AC68" s="98"/>
      <c r="AD68" s="98"/>
      <c r="AE68" s="99"/>
      <c r="AF68" s="98"/>
      <c r="AG68" s="98"/>
      <c r="AH68" s="99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</row>
  </sheetData>
  <sheetProtection/>
  <mergeCells count="1">
    <mergeCell ref="D3:M3"/>
  </mergeCells>
  <conditionalFormatting sqref="T12 T28 T44 T60">
    <cfRule type="cellIs" priority="1" dxfId="2" operator="equal" stopIfTrue="1">
      <formula>""</formula>
    </cfRule>
    <cfRule type="expression" priority="2" dxfId="1" stopIfTrue="1">
      <formula>T12=T8</formula>
    </cfRule>
    <cfRule type="expression" priority="3" dxfId="0" stopIfTrue="1">
      <formula>OR(T12=T14,T12=T18)</formula>
    </cfRule>
  </conditionalFormatting>
  <conditionalFormatting sqref="T18 T34 T50 T66">
    <cfRule type="cellIs" priority="4" dxfId="2" operator="equal" stopIfTrue="1">
      <formula>""</formula>
    </cfRule>
    <cfRule type="expression" priority="5" dxfId="1" stopIfTrue="1">
      <formula>T18=T14</formula>
    </cfRule>
    <cfRule type="expression" priority="6" dxfId="0" stopIfTrue="1">
      <formula>OR(T18=T8,T18=T12)</formula>
    </cfRule>
  </conditionalFormatting>
  <conditionalFormatting sqref="T14 T62 T46">
    <cfRule type="cellIs" priority="7" dxfId="2" operator="equal" stopIfTrue="1">
      <formula>""</formula>
    </cfRule>
    <cfRule type="expression" priority="8" dxfId="1" stopIfTrue="1">
      <formula>T14=T18</formula>
    </cfRule>
    <cfRule type="expression" priority="9" dxfId="0" stopIfTrue="1">
      <formula>OR(T14=T8,T14=T12)</formula>
    </cfRule>
  </conditionalFormatting>
  <conditionalFormatting sqref="T30">
    <cfRule type="cellIs" priority="10" dxfId="2" operator="equal" stopIfTrue="1">
      <formula>""</formula>
    </cfRule>
    <cfRule type="expression" priority="11" dxfId="1" stopIfTrue="1">
      <formula>T30=T34</formula>
    </cfRule>
    <cfRule type="expression" priority="12" dxfId="0" stopIfTrue="1">
      <formula>OR(T30=T24,T30=T28)</formula>
    </cfRule>
  </conditionalFormatting>
  <conditionalFormatting sqref="T8 T24 T40 T56">
    <cfRule type="cellIs" priority="13" dxfId="2" operator="equal" stopIfTrue="1">
      <formula>""</formula>
    </cfRule>
    <cfRule type="expression" priority="14" dxfId="1" stopIfTrue="1">
      <formula>T8=T12</formula>
    </cfRule>
    <cfRule type="expression" priority="15" dxfId="0" stopIfTrue="1">
      <formula>OR(T8=T14,T8=T18)</formula>
    </cfRule>
  </conditionalFormatting>
  <printOptions horizontalCentered="1"/>
  <pageMargins left="0.2362204724409449" right="0.2362204724409449" top="0.3937007874015748" bottom="0.5118110236220472" header="0.2362204724409449" footer="0.15748031496062992"/>
  <pageSetup fitToHeight="1" fitToWidth="1" orientation="landscape" paperSize="9" scale="51" r:id="rId2"/>
  <headerFooter alignWithMargins="0">
    <oddFooter>&amp;L&amp;D&amp;R&amp;F -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KARINE</dc:creator>
  <cp:keywords/>
  <dc:description/>
  <cp:lastModifiedBy>Philippe ANTOINE</cp:lastModifiedBy>
  <cp:lastPrinted>2023-06-11T13:37:35Z</cp:lastPrinted>
  <dcterms:created xsi:type="dcterms:W3CDTF">2002-10-17T15:52:33Z</dcterms:created>
  <dcterms:modified xsi:type="dcterms:W3CDTF">2023-06-11T13:37:42Z</dcterms:modified>
  <cp:category/>
  <cp:version/>
  <cp:contentType/>
  <cp:contentStatus/>
</cp:coreProperties>
</file>