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32760" windowWidth="14445" windowHeight="11760" activeTab="2"/>
  </bookViews>
  <sheets>
    <sheet name="Liste des parties" sheetId="1" r:id="rId1"/>
    <sheet name="Date Tournoi" sheetId="2" r:id="rId2"/>
    <sheet name="Tableau" sheetId="3" r:id="rId3"/>
  </sheets>
  <definedNames>
    <definedName name="Date">'Date Tournoi'!$B$2</definedName>
    <definedName name="NP">'Liste des parties'!$A:$XFD</definedName>
    <definedName name="_xlnm.Print_Area" localSheetId="2">'Tableau'!$A$1:$AH$77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<sst xmlns="http://schemas.openxmlformats.org/spreadsheetml/2006/main" count="173" uniqueCount="79">
  <si>
    <t>Finale</t>
  </si>
  <si>
    <t>Date</t>
  </si>
  <si>
    <t>Places 3ème/4ème</t>
  </si>
  <si>
    <t>3ème</t>
  </si>
  <si>
    <t>4ème</t>
  </si>
  <si>
    <t>Places 5 à 8</t>
  </si>
  <si>
    <t>Places 5ème/6ème</t>
  </si>
  <si>
    <t>5ème</t>
  </si>
  <si>
    <t>6ème</t>
  </si>
  <si>
    <t>Places 7ème/8ème</t>
  </si>
  <si>
    <t>7ème</t>
  </si>
  <si>
    <t>8ème</t>
  </si>
  <si>
    <t>1er</t>
  </si>
  <si>
    <t>2ème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</si>
  <si>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</si>
  <si>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</si>
  <si>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</si>
  <si>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</si>
  <si>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</si>
  <si>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</si>
  <si>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</si>
  <si>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</si>
  <si>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</si>
  <si>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</si>
  <si>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</si>
  <si>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</si>
  <si>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</si>
  <si>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</si>
  <si>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</si>
  <si>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</si>
  <si>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</si>
  <si>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</si>
  <si>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</si>
  <si>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</si>
  <si>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</si>
  <si>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</si>
  <si>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</si>
  <si>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</si>
  <si>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</si>
  <si>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</si>
  <si>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</si>
  <si>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</si>
  <si>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</si>
  <si>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</si>
  <si>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Table</t>
  </si>
  <si>
    <t>1/4 de Finale</t>
  </si>
  <si>
    <t>1/2 Finale</t>
  </si>
  <si>
    <t>N° Table</t>
  </si>
  <si>
    <t>Horaire</t>
  </si>
  <si>
    <t xml:space="preserve">EPREUVE : </t>
  </si>
  <si>
    <t xml:space="preserve">TABLEAU :  </t>
  </si>
  <si>
    <t>Paramètres</t>
  </si>
  <si>
    <t>Double Club Id1</t>
  </si>
  <si>
    <t>Double Club Id2</t>
  </si>
  <si>
    <t xml:space="preserve"> </t>
  </si>
  <si>
    <t>N°Club 2</t>
  </si>
  <si>
    <t>Absent</t>
  </si>
  <si>
    <t>Inc</t>
  </si>
  <si>
    <t>FED_Finales Individuelles</t>
  </si>
  <si>
    <t>11/06/2023</t>
  </si>
  <si>
    <t>L09_-13 ans Filles</t>
  </si>
  <si>
    <t>YELKHOVA</t>
  </si>
  <si>
    <t>Karolina</t>
  </si>
  <si>
    <t>ARGENTAN BAYARD</t>
  </si>
  <si>
    <t>GAUTIER</t>
  </si>
  <si>
    <t>Zoe</t>
  </si>
  <si>
    <t>MontivilliersTT</t>
  </si>
  <si>
    <t>DESGUE</t>
  </si>
  <si>
    <t>Candice</t>
  </si>
  <si>
    <t>MORTAIN ENT</t>
  </si>
  <si>
    <t>CREPIN</t>
  </si>
  <si>
    <t>Gwendoline</t>
  </si>
  <si>
    <t>NQTT</t>
  </si>
  <si>
    <t>LE  MOAL</t>
  </si>
  <si>
    <t>Lea</t>
  </si>
  <si>
    <t>SALETTES</t>
  </si>
  <si>
    <t>Leana</t>
  </si>
  <si>
    <t>MARIE</t>
  </si>
  <si>
    <t>Elsa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</si>
</sst>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00"/>
    <numFmt numFmtId="175" formatCode="#,##0&quot;F&quot;_);\(#,##0&quot;F&quot;\)"/>
    <numFmt numFmtId="176" formatCode="#,##0&quot;F&quot;_);[Red]\(#,##0&quot;F&quot;\)"/>
    <numFmt numFmtId="177" formatCode="#,##0.00&quot;F&quot;_);\(#,##0.00&quot;F&quot;\)"/>
    <numFmt numFmtId="178" formatCode="#,##0.00&quot;F&quot;_);[Red]\(#,##0.00&quot;F&quot;\)"/>
    <numFmt numFmtId="179" formatCode="_ * #,##0_)&quot;F&quot;_ ;_ * \(#,##0\)&quot;F&quot;_ ;_ * &quot;-&quot;_)&quot;F&quot;_ ;_ @_ "/>
    <numFmt numFmtId="180" formatCode="_ * #,##0_)_F_ ;_ * \(#,##0\)_F_ ;_ * &quot;-&quot;_)_F_ ;_ @_ "/>
    <numFmt numFmtId="181" formatCode="_ * #,##0.00_)&quot;F&quot;_ ;_ * \(#,##0.00\)&quot;F&quot;_ ;_ * &quot;-&quot;??_)&quot;F&quot;_ ;_ @_ "/>
    <numFmt numFmtId="182" formatCode="_ * #,##0.00_)_F_ ;_ * \(#,##0.00\)_F_ ;_ * &quot;-&quot;??_)_F_ ;_ @_ "/>
    <numFmt numFmtId="183" formatCode="0.000000000000000_)"/>
    <numFmt numFmtId="184" formatCode="00"/>
    <numFmt numFmtId="185" formatCode="0.000000"/>
    <numFmt numFmtId="186" formatCode="0.00000000000000000000"/>
    <numFmt numFmtId="187" formatCode="#,##0&quot; F&quot;;&quot;-&quot;#,##0&quot; F&quot;"/>
    <numFmt numFmtId="188" formatCode="#,##0&quot; F&quot;;[Red]&quot;-&quot;#,##0&quot; F&quot;"/>
    <numFmt numFmtId="189" formatCode="#,##0.00&quot; F&quot;;&quot;-&quot;#,##0.00&quot; F&quot;"/>
    <numFmt numFmtId="190" formatCode="#,##0.00&quot; F&quot;;[Red]&quot;-&quot;#,##0.00&quot; F&quot;"/>
    <numFmt numFmtId="191" formatCode="dd\-mmmm\-yyyy"/>
    <numFmt numFmtId="192" formatCode="dd\-mmm\-yyyy"/>
    <numFmt numFmtId="193" formatCode="0.000000000000000"/>
    <numFmt numFmtId="194" formatCode="0.00_ ;[Red]\-0.00\ "/>
    <numFmt numFmtId="195" formatCode="0,000,000"/>
    <numFmt numFmtId="196" formatCode="000,000"/>
    <numFmt numFmtId="197" formatCode="0\ &quot;F&quot;"/>
    <numFmt numFmtId="198" formatCode="#0"/>
    <numFmt numFmtId="199" formatCode="d\-mmm\-yy"/>
    <numFmt numFmtId="200" formatCode="d\ mmmm\ yyyy"/>
    <numFmt numFmtId="201" formatCode="##0"/>
    <numFmt numFmtId="202" formatCode="0.0000"/>
    <numFmt numFmtId="203" formatCode="#,#00;\-#,#00"/>
    <numFmt numFmtId="204" formatCode="#&quot; &quot;00&quot; &quot;00&quot; &quot;00"/>
    <numFmt numFmtId="205" formatCode="00,000,000"/>
    <numFmt numFmtId="206" formatCode="d/m/yy\ h:mm"/>
    <numFmt numFmtId="207" formatCode="dd/mm/yy"/>
    <numFmt numFmtId="208" formatCode="h:mm"/>
  </numFmts>
  <fonts count="77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1"/>
      <color indexed="9"/>
      <name val="Arial"/>
      <family val="2"/>
    </font>
    <font>
      <b/>
      <sz val="11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6"/>
      <color indexed="9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i/>
      <sz val="10"/>
      <color theme="0"/>
      <name val="Arial"/>
      <family val="2"/>
    </font>
    <font>
      <b/>
      <i/>
      <sz val="12"/>
      <color theme="0"/>
      <name val="Arial"/>
      <family val="2"/>
    </font>
    <font>
      <b/>
      <sz val="10"/>
      <color theme="0"/>
      <name val="Arial"/>
      <family val="2"/>
    </font>
    <font>
      <sz val="1"/>
      <color theme="0"/>
      <name val="Arial"/>
      <family val="2"/>
    </font>
    <font>
      <b/>
      <sz val="6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1" fillId="0" borderId="0" xfId="55" applyFont="1" applyBorder="1" applyAlignment="1" applyProtection="1">
      <alignment horizontal="center" vertical="center"/>
      <protection hidden="1"/>
    </xf>
    <xf numFmtId="0" fontId="12" fillId="0" borderId="0" xfId="55" applyFont="1" applyBorder="1" applyAlignment="1" applyProtection="1">
      <alignment horizontal="center" vertical="center"/>
      <protection hidden="1"/>
    </xf>
    <xf numFmtId="0" fontId="13" fillId="0" borderId="0" xfId="55" applyFont="1" applyBorder="1" applyAlignment="1" applyProtection="1">
      <alignment horizontal="center" vertical="center"/>
      <protection hidden="1"/>
    </xf>
    <xf numFmtId="0" fontId="15" fillId="0" borderId="0" xfId="55" applyFont="1" applyBorder="1" applyAlignment="1" applyProtection="1">
      <alignment horizontal="center" vertical="center"/>
      <protection hidden="1"/>
    </xf>
    <xf numFmtId="0" fontId="0" fillId="0" borderId="10" xfId="55" applyFont="1" applyFill="1" applyBorder="1" applyAlignment="1" applyProtection="1">
      <alignment vertical="center"/>
      <protection hidden="1"/>
    </xf>
    <xf numFmtId="0" fontId="0" fillId="0" borderId="0" xfId="55" applyFont="1" applyFill="1" applyBorder="1" applyAlignment="1" applyProtection="1">
      <alignment vertical="center"/>
      <protection hidden="1"/>
    </xf>
    <xf numFmtId="0" fontId="0" fillId="0" borderId="11" xfId="55" applyFont="1" applyFill="1" applyBorder="1" applyAlignment="1" applyProtection="1">
      <alignment vertical="center"/>
      <protection hidden="1"/>
    </xf>
    <xf numFmtId="207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0" xfId="60" applyFont="1" applyAlignment="1" applyProtection="1">
      <alignment horizontal="center" vertical="center"/>
      <protection hidden="1"/>
    </xf>
    <xf numFmtId="0" fontId="5" fillId="0" borderId="12" xfId="56" applyFont="1" applyBorder="1" applyAlignment="1" applyProtection="1">
      <alignment horizontal="center" vertical="center"/>
      <protection hidden="1"/>
    </xf>
    <xf numFmtId="0" fontId="5" fillId="0" borderId="13" xfId="56" applyFont="1" applyBorder="1" applyAlignment="1" applyProtection="1">
      <alignment horizontal="center" vertical="center"/>
      <protection hidden="1"/>
    </xf>
    <xf numFmtId="0" fontId="5" fillId="0" borderId="13" xfId="56" applyFont="1" applyBorder="1" applyAlignment="1" applyProtection="1">
      <alignment horizontal="centerContinuous" vertical="center"/>
      <protection hidden="1"/>
    </xf>
    <xf numFmtId="0" fontId="5" fillId="0" borderId="14" xfId="56" applyFont="1" applyBorder="1" applyAlignment="1" applyProtection="1">
      <alignment horizontal="center" vertical="center"/>
      <protection hidden="1"/>
    </xf>
    <xf numFmtId="0" fontId="5" fillId="0" borderId="0" xfId="56" applyFont="1" applyBorder="1" applyAlignment="1" applyProtection="1">
      <alignment horizontal="center" vertical="center"/>
      <protection hidden="1"/>
    </xf>
    <xf numFmtId="0" fontId="14" fillId="0" borderId="0" xfId="56" applyFont="1" applyBorder="1" applyAlignment="1" applyProtection="1">
      <alignment horizontal="center" vertical="center"/>
      <protection hidden="1"/>
    </xf>
    <xf numFmtId="0" fontId="0" fillId="0" borderId="0" xfId="60" applyFont="1" applyAlignment="1" applyProtection="1">
      <alignment vertical="center"/>
      <protection hidden="1"/>
    </xf>
    <xf numFmtId="0" fontId="4" fillId="0" borderId="0" xfId="56" applyFont="1" applyBorder="1" applyAlignment="1" applyProtection="1">
      <alignment horizontal="centerContinuous" vertical="center"/>
      <protection hidden="1"/>
    </xf>
    <xf numFmtId="0" fontId="4" fillId="0" borderId="0" xfId="56" applyFont="1" applyBorder="1" applyAlignment="1" applyProtection="1">
      <alignment horizontal="center" vertical="center"/>
      <protection hidden="1"/>
    </xf>
    <xf numFmtId="0" fontId="10" fillId="0" borderId="0" xfId="60" applyFont="1" applyAlignment="1" applyProtection="1">
      <alignment horizontal="center" vertical="center"/>
      <protection hidden="1"/>
    </xf>
    <xf numFmtId="0" fontId="4" fillId="0" borderId="0" xfId="60" applyFont="1" applyBorder="1" applyAlignment="1" applyProtection="1">
      <alignment horizontal="center" vertical="center"/>
      <protection hidden="1"/>
    </xf>
    <xf numFmtId="0" fontId="6" fillId="0" borderId="0" xfId="56" applyFont="1" applyAlignment="1" applyProtection="1">
      <alignment horizontal="center" vertical="center"/>
      <protection hidden="1"/>
    </xf>
    <xf numFmtId="0" fontId="0" fillId="0" borderId="0" xfId="60" applyFont="1" applyBorder="1" applyAlignment="1" applyProtection="1">
      <alignment vertical="center"/>
      <protection hidden="1"/>
    </xf>
    <xf numFmtId="0" fontId="0" fillId="0" borderId="0" xfId="56" applyFont="1" applyBorder="1" applyAlignment="1" applyProtection="1">
      <alignment vertical="center"/>
      <protection hidden="1"/>
    </xf>
    <xf numFmtId="0" fontId="10" fillId="0" borderId="0" xfId="56" applyFont="1" applyBorder="1" applyAlignment="1" applyProtection="1">
      <alignment horizontal="centerContinuous" vertical="top"/>
      <protection hidden="1"/>
    </xf>
    <xf numFmtId="0" fontId="10" fillId="0" borderId="15" xfId="56" applyFont="1" applyBorder="1" applyAlignment="1" applyProtection="1">
      <alignment horizontal="centerContinuous" vertical="top"/>
      <protection hidden="1"/>
    </xf>
    <xf numFmtId="0" fontId="0" fillId="0" borderId="0" xfId="56" applyFont="1" applyAlignment="1" applyProtection="1">
      <alignment horizontal="center" vertical="center"/>
      <protection hidden="1"/>
    </xf>
    <xf numFmtId="0" fontId="0" fillId="0" borderId="0" xfId="56" applyFont="1" applyAlignment="1" applyProtection="1">
      <alignment vertical="center"/>
      <protection hidden="1"/>
    </xf>
    <xf numFmtId="0" fontId="0" fillId="0" borderId="0" xfId="56" applyFont="1" applyFill="1" applyBorder="1" applyAlignment="1" applyProtection="1">
      <alignment vertical="center"/>
      <protection hidden="1"/>
    </xf>
    <xf numFmtId="0" fontId="0" fillId="0" borderId="0" xfId="60" applyFont="1" applyFill="1" applyBorder="1" applyAlignment="1" applyProtection="1">
      <alignment vertical="center"/>
      <protection hidden="1"/>
    </xf>
    <xf numFmtId="0" fontId="10" fillId="0" borderId="0" xfId="56" applyFont="1" applyAlignment="1" applyProtection="1">
      <alignment horizontal="center" vertical="center"/>
      <protection hidden="1"/>
    </xf>
    <xf numFmtId="0" fontId="4" fillId="0" borderId="0" xfId="60" applyFont="1" applyFill="1" applyBorder="1" applyAlignment="1" applyProtection="1">
      <alignment horizontal="center" vertical="center"/>
      <protection hidden="1"/>
    </xf>
    <xf numFmtId="0" fontId="7" fillId="0" borderId="0" xfId="56" applyFont="1" applyAlignment="1" applyProtection="1">
      <alignment horizontal="center" vertical="center"/>
      <protection hidden="1"/>
    </xf>
    <xf numFmtId="0" fontId="10" fillId="0" borderId="0" xfId="56" applyFont="1" applyAlignment="1" applyProtection="1">
      <alignment horizontal="center"/>
      <protection hidden="1"/>
    </xf>
    <xf numFmtId="0" fontId="0" fillId="0" borderId="16" xfId="56" applyFont="1" applyBorder="1" applyAlignment="1" applyProtection="1">
      <alignment vertical="center"/>
      <protection hidden="1"/>
    </xf>
    <xf numFmtId="0" fontId="4" fillId="0" borderId="17" xfId="56" applyFont="1" applyBorder="1" applyAlignment="1" applyProtection="1">
      <alignment horizontal="left" vertical="center" indent="1"/>
      <protection hidden="1"/>
    </xf>
    <xf numFmtId="0" fontId="0" fillId="0" borderId="17" xfId="56" applyFont="1" applyBorder="1" applyAlignment="1" applyProtection="1">
      <alignment vertical="center"/>
      <protection hidden="1"/>
    </xf>
    <xf numFmtId="0" fontId="10" fillId="0" borderId="0" xfId="56" applyFont="1" applyBorder="1" applyAlignment="1" applyProtection="1">
      <alignment horizontal="center" vertical="top"/>
      <protection hidden="1"/>
    </xf>
    <xf numFmtId="0" fontId="8" fillId="0" borderId="17" xfId="56" applyFont="1" applyBorder="1" applyAlignment="1" applyProtection="1">
      <alignment horizontal="left" vertical="center" indent="1"/>
      <protection hidden="1"/>
    </xf>
    <xf numFmtId="0" fontId="9" fillId="0" borderId="0" xfId="56" applyFont="1" applyFill="1" applyBorder="1" applyAlignment="1" applyProtection="1">
      <alignment horizontal="center" vertical="center"/>
      <protection hidden="1"/>
    </xf>
    <xf numFmtId="0" fontId="9" fillId="0" borderId="0" xfId="56" applyFont="1" applyBorder="1" applyAlignment="1" applyProtection="1">
      <alignment horizontal="center" vertical="center"/>
      <protection hidden="1"/>
    </xf>
    <xf numFmtId="0" fontId="16" fillId="0" borderId="0" xfId="56" applyFont="1" applyBorder="1" applyAlignment="1" applyProtection="1">
      <alignment horizontal="center" vertical="center"/>
      <protection hidden="1"/>
    </xf>
    <xf numFmtId="0" fontId="4" fillId="0" borderId="18" xfId="56" applyFont="1" applyBorder="1" applyAlignment="1" applyProtection="1">
      <alignment horizontal="left" vertical="center" indent="1"/>
      <protection hidden="1"/>
    </xf>
    <xf numFmtId="0" fontId="0" fillId="0" borderId="0" xfId="60" applyFont="1" applyAlignment="1" applyProtection="1">
      <alignment horizontal="center" vertical="center"/>
      <protection hidden="1"/>
    </xf>
    <xf numFmtId="0" fontId="17" fillId="0" borderId="0" xfId="55" applyFont="1" applyBorder="1" applyAlignment="1" applyProtection="1">
      <alignment horizontal="center" vertical="center"/>
      <protection hidden="1"/>
    </xf>
    <xf numFmtId="0" fontId="18" fillId="0" borderId="0" xfId="56" applyFont="1" applyAlignment="1" applyProtection="1">
      <alignment horizontal="center" vertical="center"/>
      <protection hidden="1"/>
    </xf>
    <xf numFmtId="0" fontId="4" fillId="0" borderId="0" xfId="60" applyFont="1" applyAlignment="1" applyProtection="1">
      <alignment vertical="center"/>
      <protection hidden="1"/>
    </xf>
    <xf numFmtId="0" fontId="19" fillId="0" borderId="0" xfId="55" applyFont="1" applyBorder="1" applyAlignment="1" applyProtection="1">
      <alignment horizontal="center" vertical="center"/>
      <protection hidden="1"/>
    </xf>
    <xf numFmtId="0" fontId="4" fillId="0" borderId="15" xfId="56" applyFont="1" applyBorder="1" applyAlignment="1" applyProtection="1">
      <alignment horizontal="centerContinuous" vertical="top"/>
      <protection hidden="1"/>
    </xf>
    <xf numFmtId="0" fontId="4" fillId="0" borderId="0" xfId="56" applyFont="1" applyBorder="1" applyAlignment="1" applyProtection="1">
      <alignment horizontal="centerContinuous" vertical="top"/>
      <protection hidden="1"/>
    </xf>
    <xf numFmtId="0" fontId="4" fillId="0" borderId="0" xfId="56" applyFont="1" applyAlignment="1" applyProtection="1">
      <alignment vertical="center"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10" xfId="55" applyFont="1" applyFill="1" applyBorder="1" applyAlignment="1" applyProtection="1">
      <alignment vertical="center"/>
      <protection hidden="1"/>
    </xf>
    <xf numFmtId="0" fontId="4" fillId="0" borderId="0" xfId="60" applyFont="1" applyBorder="1" applyAlignment="1" applyProtection="1">
      <alignment vertical="center"/>
      <protection hidden="1"/>
    </xf>
    <xf numFmtId="0" fontId="4" fillId="0" borderId="0" xfId="55" applyFont="1" applyFill="1" applyBorder="1" applyAlignment="1" applyProtection="1">
      <alignment vertical="center"/>
      <protection hidden="1"/>
    </xf>
    <xf numFmtId="0" fontId="4" fillId="0" borderId="11" xfId="55" applyFont="1" applyFill="1" applyBorder="1" applyAlignment="1" applyProtection="1">
      <alignment vertical="center"/>
      <protection hidden="1"/>
    </xf>
    <xf numFmtId="0" fontId="20" fillId="0" borderId="0" xfId="56" applyFont="1" applyAlignment="1" applyProtection="1">
      <alignment horizontal="center" vertical="center"/>
      <protection hidden="1"/>
    </xf>
    <xf numFmtId="0" fontId="17" fillId="0" borderId="0" xfId="60" applyFont="1" applyBorder="1" applyAlignment="1" applyProtection="1">
      <alignment horizontal="center" vertical="center"/>
      <protection hidden="1"/>
    </xf>
    <xf numFmtId="0" fontId="11" fillId="33" borderId="19" xfId="56" applyNumberFormat="1" applyFont="1" applyFill="1" applyBorder="1" applyAlignment="1" applyProtection="1">
      <alignment horizontal="center" vertical="center"/>
      <protection hidden="1"/>
    </xf>
    <xf numFmtId="0" fontId="13" fillId="0" borderId="19" xfId="56" applyFont="1" applyBorder="1" applyAlignment="1" applyProtection="1">
      <alignment horizontal="left" vertical="center"/>
      <protection hidden="1"/>
    </xf>
    <xf numFmtId="0" fontId="17" fillId="0" borderId="19" xfId="56" applyFont="1" applyBorder="1" applyAlignment="1" applyProtection="1">
      <alignment horizontal="left" vertical="center"/>
      <protection hidden="1"/>
    </xf>
    <xf numFmtId="0" fontId="11" fillId="0" borderId="0" xfId="60" applyFont="1" applyAlignment="1" applyProtection="1">
      <alignment vertical="center"/>
      <protection hidden="1"/>
    </xf>
    <xf numFmtId="0" fontId="17" fillId="0" borderId="0" xfId="60" applyFont="1" applyAlignment="1" applyProtection="1">
      <alignment vertical="center"/>
      <protection hidden="1"/>
    </xf>
    <xf numFmtId="0" fontId="21" fillId="0" borderId="0" xfId="56" applyFont="1" applyBorder="1" applyAlignment="1" applyProtection="1">
      <alignment horizontal="centerContinuous" vertical="center"/>
      <protection hidden="1"/>
    </xf>
    <xf numFmtId="0" fontId="17" fillId="0" borderId="0" xfId="56" applyFont="1" applyBorder="1" applyAlignment="1" applyProtection="1">
      <alignment horizontal="centerContinuous" vertical="center"/>
      <protection hidden="1"/>
    </xf>
    <xf numFmtId="0" fontId="17" fillId="0" borderId="20" xfId="60" applyFont="1" applyBorder="1" applyAlignment="1" applyProtection="1">
      <alignment horizontal="center" vertical="center"/>
      <protection hidden="1"/>
    </xf>
    <xf numFmtId="0" fontId="22" fillId="0" borderId="0" xfId="55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Continuous" vertical="center"/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207" fontId="21" fillId="0" borderId="0" xfId="0" applyNumberFormat="1" applyFont="1" applyBorder="1" applyAlignment="1" applyProtection="1">
      <alignment horizontal="centerContinuous" vertical="center"/>
      <protection hidden="1"/>
    </xf>
    <xf numFmtId="208" fontId="17" fillId="0" borderId="0" xfId="0" applyNumberFormat="1" applyFont="1" applyBorder="1" applyAlignment="1" applyProtection="1">
      <alignment horizontal="centerContinuous" vertical="center"/>
      <protection hidden="1"/>
    </xf>
    <xf numFmtId="0" fontId="11" fillId="0" borderId="0" xfId="56" applyFont="1" applyAlignment="1" applyProtection="1">
      <alignment horizontal="centerContinuous" vertical="center"/>
      <protection hidden="1"/>
    </xf>
    <xf numFmtId="0" fontId="11" fillId="33" borderId="22" xfId="56" applyNumberFormat="1" applyFont="1" applyFill="1" applyBorder="1" applyAlignment="1" applyProtection="1">
      <alignment horizontal="center" vertical="center"/>
      <protection hidden="1"/>
    </xf>
    <xf numFmtId="0" fontId="11" fillId="0" borderId="0" xfId="55" applyFont="1" applyBorder="1" applyAlignment="1" applyProtection="1">
      <alignment vertical="center"/>
      <protection hidden="1"/>
    </xf>
    <xf numFmtId="0" fontId="11" fillId="0" borderId="20" xfId="56" applyFont="1" applyBorder="1" applyAlignment="1" applyProtection="1">
      <alignment vertical="center"/>
      <protection hidden="1"/>
    </xf>
    <xf numFmtId="0" fontId="21" fillId="0" borderId="0" xfId="56" applyFont="1" applyBorder="1" applyAlignment="1" applyProtection="1">
      <alignment horizontal="centerContinuous" vertical="top"/>
      <protection hidden="1"/>
    </xf>
    <xf numFmtId="0" fontId="17" fillId="0" borderId="0" xfId="56" applyFont="1" applyBorder="1" applyAlignment="1" applyProtection="1">
      <alignment horizontal="centerContinuous" vertical="top"/>
      <protection hidden="1"/>
    </xf>
    <xf numFmtId="0" fontId="11" fillId="0" borderId="20" xfId="60" applyFont="1" applyBorder="1" applyAlignment="1" applyProtection="1">
      <alignment vertical="center"/>
      <protection hidden="1"/>
    </xf>
    <xf numFmtId="0" fontId="21" fillId="0" borderId="15" xfId="56" applyFont="1" applyBorder="1" applyAlignment="1" applyProtection="1">
      <alignment horizontal="centerContinuous" vertical="top"/>
      <protection hidden="1"/>
    </xf>
    <xf numFmtId="0" fontId="17" fillId="0" borderId="15" xfId="56" applyFont="1" applyBorder="1" applyAlignment="1" applyProtection="1">
      <alignment horizontal="centerContinuous" vertical="top"/>
      <protection hidden="1"/>
    </xf>
    <xf numFmtId="0" fontId="11" fillId="0" borderId="0" xfId="60" applyFont="1" applyBorder="1" applyAlignment="1" applyProtection="1">
      <alignment vertical="center"/>
      <protection hidden="1"/>
    </xf>
    <xf numFmtId="0" fontId="15" fillId="0" borderId="0" xfId="55" applyFont="1" applyBorder="1" applyAlignment="1" applyProtection="1">
      <alignment vertical="center"/>
      <protection hidden="1"/>
    </xf>
    <xf numFmtId="0" fontId="22" fillId="0" borderId="0" xfId="60" applyFont="1" applyAlignment="1" applyProtection="1">
      <alignment horizontal="center" vertical="center"/>
      <protection hidden="1"/>
    </xf>
    <xf numFmtId="0" fontId="17" fillId="0" borderId="0" xfId="60" applyFont="1" applyAlignment="1" applyProtection="1">
      <alignment horizontal="center" vertical="center"/>
      <protection hidden="1"/>
    </xf>
    <xf numFmtId="0" fontId="11" fillId="0" borderId="0" xfId="56" applyFont="1" applyAlignment="1" applyProtection="1">
      <alignment horizontal="center" vertical="center"/>
      <protection hidden="1"/>
    </xf>
    <xf numFmtId="0" fontId="11" fillId="0" borderId="0" xfId="56" applyFont="1" applyAlignment="1" applyProtection="1">
      <alignment vertical="center"/>
      <protection hidden="1"/>
    </xf>
    <xf numFmtId="0" fontId="17" fillId="0" borderId="0" xfId="56" applyFont="1" applyAlignment="1" applyProtection="1">
      <alignment vertical="center"/>
      <protection hidden="1"/>
    </xf>
    <xf numFmtId="0" fontId="11" fillId="0" borderId="0" xfId="56" applyFont="1" applyFill="1" applyBorder="1" applyAlignment="1" applyProtection="1">
      <alignment vertical="center"/>
      <protection hidden="1"/>
    </xf>
    <xf numFmtId="0" fontId="13" fillId="0" borderId="23" xfId="56" applyFont="1" applyBorder="1" applyAlignment="1" applyProtection="1">
      <alignment horizontal="left" vertical="center"/>
      <protection hidden="1"/>
    </xf>
    <xf numFmtId="0" fontId="17" fillId="0" borderId="0" xfId="60" applyFont="1" applyBorder="1" applyAlignment="1" applyProtection="1">
      <alignment vertical="center"/>
      <protection hidden="1"/>
    </xf>
    <xf numFmtId="0" fontId="15" fillId="0" borderId="0" xfId="56" applyFont="1" applyFill="1" applyBorder="1" applyAlignment="1" applyProtection="1">
      <alignment horizontal="center" vertical="center"/>
      <protection hidden="1"/>
    </xf>
    <xf numFmtId="0" fontId="11" fillId="0" borderId="20" xfId="56" applyFont="1" applyBorder="1" applyAlignment="1" applyProtection="1">
      <alignment horizontal="center" vertical="center"/>
      <protection hidden="1"/>
    </xf>
    <xf numFmtId="0" fontId="23" fillId="0" borderId="0" xfId="56" applyFont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49" fontId="0" fillId="34" borderId="0" xfId="0" applyNumberFormat="1" applyFont="1" applyFill="1" applyAlignment="1" applyProtection="1">
      <alignment horizontal="center"/>
      <protection locked="0"/>
    </xf>
    <xf numFmtId="0" fontId="0" fillId="0" borderId="0" xfId="61" applyFont="1" applyAlignment="1" applyProtection="1">
      <alignment vertical="center"/>
      <protection hidden="1"/>
    </xf>
    <xf numFmtId="0" fontId="0" fillId="33" borderId="19" xfId="57" applyNumberFormat="1" applyFont="1" applyFill="1" applyBorder="1" applyAlignment="1" applyProtection="1">
      <alignment horizontal="center" vertical="center"/>
      <protection hidden="1"/>
    </xf>
    <xf numFmtId="0" fontId="8" fillId="0" borderId="19" xfId="57" applyFont="1" applyBorder="1" applyAlignment="1" applyProtection="1">
      <alignment horizontal="left" vertical="center"/>
      <protection hidden="1"/>
    </xf>
    <xf numFmtId="0" fontId="10" fillId="0" borderId="0" xfId="57" applyFont="1" applyBorder="1" applyAlignment="1" applyProtection="1">
      <alignment horizontal="centerContinuous" vertical="center"/>
      <protection hidden="1"/>
    </xf>
    <xf numFmtId="0" fontId="0" fillId="0" borderId="0" xfId="57" applyFont="1" applyBorder="1" applyAlignment="1" applyProtection="1">
      <alignment vertical="center"/>
      <protection hidden="1"/>
    </xf>
    <xf numFmtId="0" fontId="8" fillId="0" borderId="24" xfId="57" applyFont="1" applyBorder="1" applyAlignment="1" applyProtection="1">
      <alignment horizontal="center" vertical="center"/>
      <protection hidden="1"/>
    </xf>
    <xf numFmtId="0" fontId="8" fillId="0" borderId="25" xfId="57" applyFont="1" applyBorder="1" applyAlignment="1" applyProtection="1">
      <alignment horizontal="center" vertical="center"/>
      <protection hidden="1"/>
    </xf>
    <xf numFmtId="0" fontId="0" fillId="0" borderId="25" xfId="57" applyFont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/>
      <protection hidden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0" fillId="0" borderId="0" xfId="56" applyNumberFormat="1" applyFont="1" applyFill="1" applyBorder="1" applyAlignment="1" applyProtection="1">
      <alignment horizontal="center" vertical="center"/>
      <protection hidden="1"/>
    </xf>
    <xf numFmtId="0" fontId="8" fillId="0" borderId="0" xfId="56" applyFont="1" applyFill="1" applyBorder="1" applyAlignment="1" applyProtection="1">
      <alignment horizontal="center" vertical="center"/>
      <protection hidden="1"/>
    </xf>
    <xf numFmtId="0" fontId="7" fillId="0" borderId="0" xfId="55" applyFont="1" applyFill="1" applyBorder="1" applyAlignment="1" applyProtection="1">
      <alignment horizontal="center" vertical="center"/>
      <protection hidden="1"/>
    </xf>
    <xf numFmtId="0" fontId="7" fillId="0" borderId="10" xfId="55" applyFont="1" applyFill="1" applyBorder="1" applyAlignment="1" applyProtection="1">
      <alignment horizontal="center" vertical="center"/>
      <protection hidden="1"/>
    </xf>
    <xf numFmtId="0" fontId="4" fillId="0" borderId="10" xfId="54" applyFont="1" applyFill="1" applyBorder="1" applyAlignment="1" applyProtection="1">
      <alignment horizontal="right" vertical="center"/>
      <protection hidden="1"/>
    </xf>
    <xf numFmtId="0" fontId="0" fillId="0" borderId="10" xfId="54" applyFont="1" applyFill="1" applyBorder="1" applyAlignment="1" applyProtection="1">
      <alignment horizontal="right" vertical="center"/>
      <protection hidden="1"/>
    </xf>
    <xf numFmtId="0" fontId="0" fillId="0" borderId="26" xfId="55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right" vertical="center"/>
      <protection hidden="1"/>
    </xf>
    <xf numFmtId="0" fontId="0" fillId="0" borderId="0" xfId="54" applyFont="1" applyFill="1" applyBorder="1" applyAlignment="1" applyProtection="1">
      <alignment horizontal="right" vertical="center"/>
      <protection hidden="1"/>
    </xf>
    <xf numFmtId="0" fontId="0" fillId="0" borderId="0" xfId="55" applyFont="1" applyFill="1" applyBorder="1" applyAlignment="1" applyProtection="1">
      <alignment horizontal="center" vertical="center"/>
      <protection hidden="1"/>
    </xf>
    <xf numFmtId="0" fontId="8" fillId="0" borderId="0" xfId="55" applyFont="1" applyFill="1" applyBorder="1" applyAlignment="1" applyProtection="1">
      <alignment horizontal="center" vertical="center"/>
      <protection hidden="1"/>
    </xf>
    <xf numFmtId="0" fontId="4" fillId="0" borderId="0" xfId="55" applyFont="1" applyFill="1" applyBorder="1" applyAlignment="1" applyProtection="1">
      <alignment horizontal="center" vertical="center"/>
      <protection hidden="1"/>
    </xf>
    <xf numFmtId="0" fontId="24" fillId="0" borderId="0" xfId="55" applyFont="1" applyFill="1" applyBorder="1" applyAlignment="1" applyProtection="1">
      <alignment horizontal="center" vertical="center"/>
      <protection hidden="1"/>
    </xf>
    <xf numFmtId="0" fontId="0" fillId="0" borderId="27" xfId="55" applyFont="1" applyFill="1" applyBorder="1" applyAlignment="1" applyProtection="1">
      <alignment horizontal="center" vertical="center"/>
      <protection hidden="1"/>
    </xf>
    <xf numFmtId="0" fontId="0" fillId="0" borderId="11" xfId="55" applyFont="1" applyFill="1" applyBorder="1" applyAlignment="1" applyProtection="1">
      <alignment horizontal="center" vertical="center"/>
      <protection hidden="1"/>
    </xf>
    <xf numFmtId="0" fontId="4" fillId="0" borderId="11" xfId="54" applyFont="1" applyFill="1" applyBorder="1" applyAlignment="1" applyProtection="1">
      <alignment horizontal="right" vertical="center"/>
      <protection hidden="1"/>
    </xf>
    <xf numFmtId="0" fontId="0" fillId="0" borderId="11" xfId="54" applyFont="1" applyFill="1" applyBorder="1" applyAlignment="1" applyProtection="1">
      <alignment horizontal="right" vertical="center"/>
      <protection hidden="1"/>
    </xf>
    <xf numFmtId="0" fontId="0" fillId="0" borderId="28" xfId="55" applyFont="1" applyFill="1" applyBorder="1" applyAlignment="1" applyProtection="1">
      <alignment horizontal="center" vertical="center"/>
      <protection hidden="1"/>
    </xf>
    <xf numFmtId="0" fontId="0" fillId="0" borderId="0" xfId="51">
      <alignment/>
      <protection/>
    </xf>
    <xf numFmtId="0" fontId="0" fillId="0" borderId="0" xfId="58" applyFont="1" applyAlignment="1" applyProtection="1">
      <alignment vertical="center"/>
      <protection hidden="1"/>
    </xf>
    <xf numFmtId="0" fontId="0" fillId="0" borderId="20" xfId="62" applyFont="1" applyBorder="1" applyAlignment="1" applyProtection="1">
      <alignment vertical="center"/>
      <protection hidden="1"/>
    </xf>
    <xf numFmtId="0" fontId="0" fillId="0" borderId="0" xfId="58" applyFont="1" applyFill="1" applyBorder="1" applyAlignment="1" applyProtection="1">
      <alignment horizontal="center" vertical="center"/>
      <protection hidden="1"/>
    </xf>
    <xf numFmtId="0" fontId="4" fillId="0" borderId="0" xfId="58" applyFont="1" applyAlignment="1" applyProtection="1">
      <alignment vertical="center"/>
      <protection hidden="1"/>
    </xf>
    <xf numFmtId="0" fontId="0" fillId="0" borderId="0" xfId="59" applyFont="1" applyFill="1" applyBorder="1" applyAlignment="1" applyProtection="1">
      <alignment vertical="center"/>
      <protection hidden="1"/>
    </xf>
    <xf numFmtId="0" fontId="0" fillId="0" borderId="0" xfId="63" applyFont="1" applyFill="1" applyBorder="1" applyAlignment="1" applyProtection="1">
      <alignment vertical="center"/>
      <protection hidden="1"/>
    </xf>
    <xf numFmtId="0" fontId="0" fillId="0" borderId="0" xfId="59" applyFont="1" applyFill="1" applyBorder="1" applyAlignment="1" applyProtection="1">
      <alignment horizontal="center" vertical="center"/>
      <protection hidden="1"/>
    </xf>
    <xf numFmtId="0" fontId="0" fillId="0" borderId="0" xfId="59" applyNumberFormat="1" applyFont="1" applyFill="1" applyBorder="1" applyAlignment="1" applyProtection="1">
      <alignment horizontal="center" vertical="center"/>
      <protection hidden="1"/>
    </xf>
    <xf numFmtId="0" fontId="16" fillId="0" borderId="0" xfId="57" applyFont="1" applyFill="1" applyBorder="1" applyAlignment="1" applyProtection="1">
      <alignment horizontal="center" vertical="center"/>
      <protection hidden="1"/>
    </xf>
    <xf numFmtId="0" fontId="0" fillId="0" borderId="0" xfId="61" applyFont="1" applyBorder="1" applyAlignment="1" applyProtection="1">
      <alignment vertical="center"/>
      <protection hidden="1"/>
    </xf>
    <xf numFmtId="0" fontId="17" fillId="35" borderId="0" xfId="60" applyFont="1" applyFill="1" applyBorder="1" applyAlignment="1" applyProtection="1">
      <alignment horizontal="center" vertical="center"/>
      <protection hidden="1"/>
    </xf>
    <xf numFmtId="0" fontId="17" fillId="36" borderId="0" xfId="60" applyFont="1" applyFill="1" applyBorder="1" applyAlignment="1" applyProtection="1">
      <alignment horizontal="center" vertical="center"/>
      <protection hidden="1"/>
    </xf>
    <xf numFmtId="0" fontId="17" fillId="37" borderId="0" xfId="60" applyFont="1" applyFill="1" applyBorder="1" applyAlignment="1" applyProtection="1">
      <alignment horizontal="center" vertical="center"/>
      <protection hidden="1"/>
    </xf>
    <xf numFmtId="0" fontId="68" fillId="0" borderId="0" xfId="62" applyFont="1" applyFill="1" applyBorder="1" applyAlignment="1" applyProtection="1">
      <alignment vertical="center"/>
      <protection hidden="1"/>
    </xf>
    <xf numFmtId="0" fontId="69" fillId="0" borderId="0" xfId="62" applyFont="1" applyFill="1" applyBorder="1" applyAlignment="1" applyProtection="1">
      <alignment vertical="center"/>
      <protection hidden="1"/>
    </xf>
    <xf numFmtId="0" fontId="70" fillId="0" borderId="0" xfId="56" applyFont="1" applyFill="1" applyBorder="1" applyAlignment="1" applyProtection="1">
      <alignment horizontal="centerContinuous" vertical="top"/>
      <protection hidden="1"/>
    </xf>
    <xf numFmtId="0" fontId="68" fillId="0" borderId="0" xfId="60" applyFont="1" applyFill="1" applyBorder="1" applyAlignment="1" applyProtection="1">
      <alignment vertical="center"/>
      <protection hidden="1"/>
    </xf>
    <xf numFmtId="0" fontId="69" fillId="0" borderId="0" xfId="60" applyFont="1" applyFill="1" applyBorder="1" applyAlignment="1" applyProtection="1">
      <alignment vertical="center"/>
      <protection hidden="1"/>
    </xf>
    <xf numFmtId="0" fontId="69" fillId="0" borderId="0" xfId="60" applyFont="1" applyFill="1" applyBorder="1" applyAlignment="1" applyProtection="1">
      <alignment horizontal="center" vertical="center"/>
      <protection hidden="1"/>
    </xf>
    <xf numFmtId="0" fontId="70" fillId="0" borderId="0" xfId="60" applyFont="1" applyFill="1" applyBorder="1" applyAlignment="1" applyProtection="1">
      <alignment horizontal="center" vertical="center"/>
      <protection hidden="1"/>
    </xf>
    <xf numFmtId="0" fontId="68" fillId="0" borderId="0" xfId="58" applyFont="1" applyFill="1" applyBorder="1" applyAlignment="1" applyProtection="1">
      <alignment vertical="center"/>
      <protection hidden="1"/>
    </xf>
    <xf numFmtId="0" fontId="69" fillId="0" borderId="0" xfId="58" applyFont="1" applyFill="1" applyBorder="1" applyAlignment="1" applyProtection="1">
      <alignment vertical="center"/>
      <protection hidden="1"/>
    </xf>
    <xf numFmtId="0" fontId="69" fillId="0" borderId="0" xfId="56" applyFont="1" applyFill="1" applyBorder="1" applyAlignment="1" applyProtection="1">
      <alignment horizontal="centerContinuous"/>
      <protection hidden="1"/>
    </xf>
    <xf numFmtId="0" fontId="68" fillId="0" borderId="0" xfId="56" applyFont="1" applyFill="1" applyBorder="1" applyAlignment="1" applyProtection="1">
      <alignment vertical="center"/>
      <protection hidden="1"/>
    </xf>
    <xf numFmtId="0" fontId="69" fillId="0" borderId="0" xfId="56" applyFont="1" applyFill="1" applyBorder="1" applyAlignment="1" applyProtection="1">
      <alignment horizontal="centerContinuous" vertical="center"/>
      <protection hidden="1"/>
    </xf>
    <xf numFmtId="0" fontId="68" fillId="0" borderId="0" xfId="56" applyFont="1" applyFill="1" applyBorder="1" applyAlignment="1" applyProtection="1">
      <alignment horizontal="center" vertical="center"/>
      <protection hidden="1"/>
    </xf>
    <xf numFmtId="0" fontId="70" fillId="0" borderId="0" xfId="56" applyFont="1" applyFill="1" applyBorder="1" applyAlignment="1" applyProtection="1">
      <alignment horizontal="center" vertical="center"/>
      <protection hidden="1"/>
    </xf>
    <xf numFmtId="0" fontId="71" fillId="0" borderId="0" xfId="58" applyFont="1" applyFill="1" applyBorder="1" applyAlignment="1" applyProtection="1">
      <alignment horizontal="center" vertical="center"/>
      <protection hidden="1"/>
    </xf>
    <xf numFmtId="0" fontId="72" fillId="0" borderId="0" xfId="58" applyFont="1" applyFill="1" applyBorder="1" applyAlignment="1" applyProtection="1">
      <alignment horizontal="center" vertical="center"/>
      <protection hidden="1"/>
    </xf>
    <xf numFmtId="0" fontId="69" fillId="0" borderId="0" xfId="56" applyFont="1" applyFill="1" applyBorder="1" applyAlignment="1" applyProtection="1">
      <alignment vertical="center"/>
      <protection hidden="1"/>
    </xf>
    <xf numFmtId="0" fontId="73" fillId="0" borderId="0" xfId="58" applyFont="1" applyFill="1" applyBorder="1" applyAlignment="1" applyProtection="1">
      <alignment horizontal="left" vertical="center"/>
      <protection hidden="1"/>
    </xf>
    <xf numFmtId="0" fontId="69" fillId="0" borderId="0" xfId="58" applyFont="1" applyFill="1" applyBorder="1" applyAlignment="1" applyProtection="1">
      <alignment horizontal="left" vertical="center"/>
      <protection hidden="1"/>
    </xf>
    <xf numFmtId="0" fontId="68" fillId="0" borderId="0" xfId="56" applyNumberFormat="1" applyFont="1" applyFill="1" applyBorder="1" applyAlignment="1" applyProtection="1">
      <alignment horizontal="center" vertical="center"/>
      <protection hidden="1"/>
    </xf>
    <xf numFmtId="0" fontId="73" fillId="0" borderId="0" xfId="56" applyFont="1" applyFill="1" applyBorder="1" applyAlignment="1" applyProtection="1">
      <alignment horizontal="left" vertical="center"/>
      <protection hidden="1"/>
    </xf>
    <xf numFmtId="0" fontId="69" fillId="0" borderId="0" xfId="56" applyFont="1" applyFill="1" applyBorder="1" applyAlignment="1" applyProtection="1">
      <alignment horizontal="left" vertical="center"/>
      <protection hidden="1"/>
    </xf>
    <xf numFmtId="0" fontId="68" fillId="0" borderId="0" xfId="58" applyFont="1" applyFill="1" applyBorder="1" applyAlignment="1" applyProtection="1">
      <alignment horizontal="left" vertical="center"/>
      <protection hidden="1"/>
    </xf>
    <xf numFmtId="0" fontId="74" fillId="0" borderId="0" xfId="56" applyFont="1" applyFill="1" applyBorder="1" applyAlignment="1" applyProtection="1">
      <alignment horizontal="center" vertical="center"/>
      <protection hidden="1"/>
    </xf>
    <xf numFmtId="0" fontId="69" fillId="0" borderId="0" xfId="56" applyFont="1" applyFill="1" applyBorder="1" applyAlignment="1" applyProtection="1">
      <alignment horizontal="centerContinuous" vertical="top"/>
      <protection hidden="1"/>
    </xf>
    <xf numFmtId="0" fontId="73" fillId="0" borderId="0" xfId="58" applyFont="1" applyFill="1" applyBorder="1" applyAlignment="1" applyProtection="1">
      <alignment horizontal="center" vertical="center"/>
      <protection hidden="1"/>
    </xf>
    <xf numFmtId="0" fontId="69" fillId="0" borderId="0" xfId="58" applyFont="1" applyFill="1" applyBorder="1" applyAlignment="1" applyProtection="1">
      <alignment horizontal="center" vertical="center"/>
      <protection hidden="1"/>
    </xf>
    <xf numFmtId="0" fontId="75" fillId="0" borderId="0" xfId="55" applyFont="1" applyFill="1" applyBorder="1" applyAlignment="1" applyProtection="1">
      <alignment horizontal="center" vertical="center"/>
      <protection hidden="1"/>
    </xf>
    <xf numFmtId="0" fontId="70" fillId="0" borderId="0" xfId="0" applyFont="1" applyFill="1" applyBorder="1" applyAlignment="1" applyProtection="1">
      <alignment horizontal="centerContinuous" vertical="center"/>
      <protection hidden="1"/>
    </xf>
    <xf numFmtId="0" fontId="69" fillId="0" borderId="0" xfId="0" applyFont="1" applyFill="1" applyBorder="1" applyAlignment="1" applyProtection="1">
      <alignment horizontal="center" vertical="center"/>
      <protection hidden="1"/>
    </xf>
    <xf numFmtId="207" fontId="70" fillId="0" borderId="0" xfId="0" applyNumberFormat="1" applyFont="1" applyFill="1" applyBorder="1" applyAlignment="1" applyProtection="1">
      <alignment horizontal="centerContinuous" vertical="center"/>
      <protection hidden="1"/>
    </xf>
    <xf numFmtId="208" fontId="69" fillId="0" borderId="0" xfId="0" applyNumberFormat="1" applyFont="1" applyFill="1" applyBorder="1" applyAlignment="1" applyProtection="1">
      <alignment horizontal="centerContinuous" vertical="center"/>
      <protection hidden="1"/>
    </xf>
    <xf numFmtId="0" fontId="68" fillId="0" borderId="0" xfId="56" applyFont="1" applyFill="1" applyBorder="1" applyAlignment="1" applyProtection="1">
      <alignment horizontal="centerContinuous" vertical="center"/>
      <protection hidden="1"/>
    </xf>
    <xf numFmtId="0" fontId="76" fillId="0" borderId="0" xfId="56" applyFont="1" applyFill="1" applyBorder="1" applyAlignment="1" applyProtection="1">
      <alignment horizontal="center" vertical="center"/>
      <protection hidden="1"/>
    </xf>
    <xf numFmtId="14" fontId="73" fillId="0" borderId="0" xfId="58" applyNumberFormat="1" applyFont="1" applyFill="1" applyBorder="1" applyAlignment="1" applyProtection="1" quotePrefix="1">
      <alignment horizontal="center" vertical="center"/>
      <protection hidden="1"/>
    </xf>
    <xf numFmtId="14" fontId="69" fillId="0" borderId="0" xfId="58" applyNumberFormat="1" applyFont="1" applyFill="1" applyBorder="1" applyAlignment="1" applyProtection="1" quotePrefix="1">
      <alignment horizontal="center" vertical="center"/>
      <protection hidden="1"/>
    </xf>
    <xf numFmtId="0" fontId="73" fillId="0" borderId="0" xfId="57" applyFont="1" applyFill="1" applyBorder="1" applyAlignment="1" applyProtection="1">
      <alignment horizontal="center" vertical="center"/>
      <protection hidden="1"/>
    </xf>
    <xf numFmtId="0" fontId="69" fillId="0" borderId="0" xfId="57" applyFont="1" applyFill="1" applyBorder="1" applyAlignment="1" applyProtection="1">
      <alignment horizontal="center" vertical="center"/>
      <protection hidden="1"/>
    </xf>
    <xf numFmtId="0" fontId="68" fillId="0" borderId="0" xfId="57" applyFont="1" applyFill="1" applyBorder="1" applyAlignment="1" applyProtection="1">
      <alignment vertical="center"/>
      <protection hidden="1"/>
    </xf>
    <xf numFmtId="0" fontId="68" fillId="0" borderId="0" xfId="57" applyNumberFormat="1" applyFont="1" applyFill="1" applyBorder="1" applyAlignment="1" applyProtection="1">
      <alignment horizontal="center" vertical="center"/>
      <protection hidden="1"/>
    </xf>
    <xf numFmtId="0" fontId="73" fillId="0" borderId="0" xfId="57" applyFont="1" applyFill="1" applyBorder="1" applyAlignment="1" applyProtection="1">
      <alignment horizontal="left" vertical="center"/>
      <protection hidden="1"/>
    </xf>
    <xf numFmtId="0" fontId="76" fillId="0" borderId="0" xfId="57" applyFont="1" applyFill="1" applyBorder="1" applyAlignment="1" applyProtection="1">
      <alignment horizontal="center" vertical="center"/>
      <protection hidden="1"/>
    </xf>
    <xf numFmtId="0" fontId="68" fillId="0" borderId="0" xfId="63" applyFont="1" applyFill="1" applyBorder="1" applyAlignment="1" applyProtection="1">
      <alignment vertical="center"/>
      <protection hidden="1"/>
    </xf>
    <xf numFmtId="0" fontId="68" fillId="0" borderId="0" xfId="59" applyFont="1" applyFill="1" applyBorder="1" applyAlignment="1" applyProtection="1">
      <alignment vertical="center"/>
      <protection hidden="1"/>
    </xf>
    <xf numFmtId="0" fontId="69" fillId="0" borderId="0" xfId="59" applyFont="1" applyFill="1" applyBorder="1" applyAlignment="1" applyProtection="1">
      <alignment vertical="center"/>
      <protection hidden="1"/>
    </xf>
    <xf numFmtId="0" fontId="69" fillId="0" borderId="0" xfId="63" applyFont="1" applyFill="1" applyBorder="1" applyAlignment="1" applyProtection="1">
      <alignment vertical="center"/>
      <protection hidden="1"/>
    </xf>
    <xf numFmtId="0" fontId="68" fillId="0" borderId="0" xfId="58" applyFont="1" applyFill="1" applyBorder="1" applyAlignment="1" applyProtection="1">
      <alignment horizontal="center" vertical="center"/>
      <protection hidden="1"/>
    </xf>
    <xf numFmtId="0" fontId="73" fillId="0" borderId="0" xfId="59" applyFont="1" applyFill="1" applyBorder="1" applyAlignment="1" applyProtection="1">
      <alignment horizontal="left" vertical="center"/>
      <protection hidden="1"/>
    </xf>
    <xf numFmtId="0" fontId="69" fillId="0" borderId="0" xfId="59" applyFont="1" applyFill="1" applyBorder="1" applyAlignment="1" applyProtection="1">
      <alignment horizontal="left" vertical="center"/>
      <protection hidden="1"/>
    </xf>
    <xf numFmtId="0" fontId="71" fillId="0" borderId="0" xfId="59" applyFont="1" applyFill="1" applyBorder="1" applyAlignment="1" applyProtection="1">
      <alignment horizontal="center" vertical="center"/>
      <protection hidden="1"/>
    </xf>
    <xf numFmtId="0" fontId="72" fillId="0" borderId="0" xfId="59" applyFont="1" applyFill="1" applyBorder="1" applyAlignment="1" applyProtection="1">
      <alignment horizontal="center" vertical="center"/>
      <protection hidden="1"/>
    </xf>
    <xf numFmtId="0" fontId="73" fillId="0" borderId="0" xfId="59" applyFont="1" applyFill="1" applyBorder="1" applyAlignment="1" applyProtection="1">
      <alignment horizontal="center" vertical="center"/>
      <protection hidden="1"/>
    </xf>
    <xf numFmtId="0" fontId="69" fillId="0" borderId="0" xfId="59" applyFont="1" applyFill="1" applyBorder="1" applyAlignment="1" applyProtection="1">
      <alignment horizontal="center" vertical="center"/>
      <protection hidden="1"/>
    </xf>
    <xf numFmtId="0" fontId="68" fillId="0" borderId="0" xfId="61" applyFont="1" applyFill="1" applyBorder="1" applyAlignment="1" applyProtection="1">
      <alignment vertical="center"/>
      <protection hidden="1"/>
    </xf>
    <xf numFmtId="0" fontId="69" fillId="0" borderId="0" xfId="61" applyFont="1" applyFill="1" applyBorder="1" applyAlignment="1" applyProtection="1">
      <alignment vertical="center"/>
      <protection hidden="1"/>
    </xf>
    <xf numFmtId="0" fontId="70" fillId="0" borderId="0" xfId="57" applyFont="1" applyFill="1" applyBorder="1" applyAlignment="1" applyProtection="1">
      <alignment horizontal="centerContinuous" vertical="center"/>
      <protection hidden="1"/>
    </xf>
    <xf numFmtId="0" fontId="73" fillId="0" borderId="0" xfId="56" applyFont="1" applyFill="1" applyBorder="1" applyAlignment="1" applyProtection="1">
      <alignment horizontal="center" vertical="center"/>
      <protection hidden="1"/>
    </xf>
    <xf numFmtId="0" fontId="69" fillId="0" borderId="0" xfId="56" applyFont="1" applyFill="1" applyBorder="1" applyAlignment="1" applyProtection="1">
      <alignment horizontal="center" vertical="center"/>
      <protection hidden="1"/>
    </xf>
    <xf numFmtId="0" fontId="68" fillId="0" borderId="0" xfId="59" applyFont="1" applyFill="1" applyBorder="1" applyProtection="1">
      <alignment/>
      <protection hidden="1"/>
    </xf>
    <xf numFmtId="0" fontId="69" fillId="0" borderId="0" xfId="59" applyFont="1" applyFill="1" applyBorder="1" applyProtection="1">
      <alignment/>
      <protection hidden="1"/>
    </xf>
    <xf numFmtId="0" fontId="68" fillId="0" borderId="0" xfId="56" applyFont="1" applyFill="1" applyBorder="1" applyProtection="1">
      <alignment/>
      <protection hidden="1"/>
    </xf>
    <xf numFmtId="0" fontId="68" fillId="0" borderId="0" xfId="56" applyFont="1" applyFill="1" applyBorder="1" applyAlignment="1" applyProtection="1">
      <alignment horizontal="center"/>
      <protection hidden="1"/>
    </xf>
    <xf numFmtId="0" fontId="69" fillId="0" borderId="0" xfId="56" applyFont="1" applyFill="1" applyBorder="1" applyProtection="1">
      <alignment/>
      <protection hidden="1"/>
    </xf>
    <xf numFmtId="0" fontId="68" fillId="0" borderId="0" xfId="55" applyFont="1" applyFill="1" applyBorder="1" applyAlignment="1" applyProtection="1">
      <alignment horizontal="center" vertical="center"/>
      <protection hidden="1"/>
    </xf>
    <xf numFmtId="0" fontId="71" fillId="0" borderId="0" xfId="55" applyFont="1" applyFill="1" applyBorder="1" applyAlignment="1" applyProtection="1">
      <alignment horizontal="center" vertical="center"/>
      <protection hidden="1"/>
    </xf>
    <xf numFmtId="0" fontId="72" fillId="0" borderId="0" xfId="55" applyFont="1" applyFill="1" applyBorder="1" applyAlignment="1" applyProtection="1">
      <alignment horizontal="center" vertical="center"/>
      <protection hidden="1"/>
    </xf>
    <xf numFmtId="0" fontId="68" fillId="0" borderId="0" xfId="55" applyFont="1" applyFill="1" applyBorder="1" applyAlignment="1" applyProtection="1">
      <alignment vertical="center"/>
      <protection hidden="1"/>
    </xf>
    <xf numFmtId="0" fontId="70" fillId="0" borderId="0" xfId="56" applyFont="1" applyFill="1" applyBorder="1" applyAlignment="1" applyProtection="1">
      <alignment horizontal="center"/>
      <protection hidden="1"/>
    </xf>
    <xf numFmtId="0" fontId="75" fillId="0" borderId="0" xfId="60" applyFont="1" applyFill="1" applyBorder="1" applyAlignment="1" applyProtection="1">
      <alignment horizontal="center" vertical="center"/>
      <protection hidden="1"/>
    </xf>
    <xf numFmtId="0" fontId="68" fillId="0" borderId="0" xfId="60" applyFont="1" applyFill="1" applyBorder="1" applyAlignment="1" applyProtection="1">
      <alignment horizontal="centerContinuous" vertical="center"/>
      <protection hidden="1"/>
    </xf>
    <xf numFmtId="0" fontId="69" fillId="0" borderId="0" xfId="60" applyFont="1" applyFill="1" applyBorder="1" applyAlignment="1" applyProtection="1">
      <alignment horizontal="centerContinuous" vertical="center"/>
      <protection hidden="1"/>
    </xf>
    <xf numFmtId="0" fontId="6" fillId="0" borderId="0" xfId="56" applyFont="1" applyBorder="1" applyAlignment="1" applyProtection="1">
      <alignment horizontal="center" vertical="center"/>
      <protection hidden="1"/>
    </xf>
    <xf numFmtId="0" fontId="5" fillId="0" borderId="12" xfId="56" applyFont="1" applyBorder="1" applyAlignment="1" applyProtection="1">
      <alignment horizontal="center" vertical="center"/>
      <protection hidden="1"/>
    </xf>
    <xf numFmtId="0" fontId="5" fillId="0" borderId="13" xfId="56" applyFont="1" applyBorder="1" applyAlignment="1" applyProtection="1">
      <alignment horizontal="center" vertical="center"/>
      <protection hidden="1"/>
    </xf>
    <xf numFmtId="0" fontId="4" fillId="0" borderId="0" xfId="56" applyFont="1" applyBorder="1" applyAlignment="1" applyProtection="1">
      <alignment horizontal="center" vertical="center"/>
      <protection hidden="1"/>
    </xf>
    <xf numFmtId="0" fontId="4" fillId="0" borderId="27" xfId="56" applyFont="1" applyBorder="1" applyAlignment="1" applyProtection="1">
      <alignment horizontal="center" vertical="center"/>
      <protection hidden="1"/>
    </xf>
    <xf numFmtId="200" fontId="8" fillId="0" borderId="0" xfId="55" applyNumberFormat="1" applyFont="1" applyFill="1" applyBorder="1" applyAlignment="1" applyProtection="1">
      <alignment horizontal="center" vertical="center"/>
      <protection hidden="1"/>
    </xf>
    <xf numFmtId="200" fontId="8" fillId="0" borderId="27" xfId="55" applyNumberFormat="1" applyFont="1" applyFill="1" applyBorder="1" applyAlignment="1" applyProtection="1">
      <alignment horizontal="center" vertical="center"/>
      <protection hidden="1"/>
    </xf>
    <xf numFmtId="0" fontId="8" fillId="0" borderId="0" xfId="56" applyFont="1" applyBorder="1" applyAlignment="1" applyProtection="1">
      <alignment horizontal="center" vertical="center"/>
      <protection hidden="1"/>
    </xf>
    <xf numFmtId="0" fontId="8" fillId="0" borderId="27" xfId="56" applyFont="1" applyBorder="1" applyAlignment="1" applyProtection="1">
      <alignment horizontal="center" vertical="center"/>
      <protection hidden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rmal_Fiches de parties" xfId="54"/>
    <cellStyle name="Normal_Séniors" xfId="55"/>
    <cellStyle name="Normal_Tab 32 vierge" xfId="56"/>
    <cellStyle name="Normal_Tab 32 vierge 2" xfId="57"/>
    <cellStyle name="Normal_Tab 32 vierge 3" xfId="58"/>
    <cellStyle name="Normal_Tab 32 vierge 5" xfId="59"/>
    <cellStyle name="Normal_Tableaux" xfId="60"/>
    <cellStyle name="Normal_Tableaux 2" xfId="61"/>
    <cellStyle name="Normal_Tableaux 3" xfId="62"/>
    <cellStyle name="Normal_Tableaux 5" xfId="63"/>
    <cellStyle name="Note" xfId="64"/>
    <cellStyle name="Percent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57"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2</xdr:row>
      <xdr:rowOff>66675</xdr:rowOff>
    </xdr:from>
    <xdr:to>
      <xdr:col>24</xdr:col>
      <xdr:colOff>95250</xdr:colOff>
      <xdr:row>5</xdr:row>
      <xdr:rowOff>133350</xdr:rowOff>
    </xdr:to>
    <xdr:sp>
      <xdr:nvSpPr>
        <xdr:cNvPr id="1" name="Rectangle à coins arrondis 1"/>
        <xdr:cNvSpPr>
          <a:spLocks/>
        </xdr:cNvSpPr>
      </xdr:nvSpPr>
      <xdr:spPr>
        <a:xfrm>
          <a:off x="4657725" y="466725"/>
          <a:ext cx="1790700" cy="5238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Pour actualiser le tableau</a:t>
          </a:r>
          <a:r>
            <a:rPr lang="en-US" cap="none" sz="1100" b="0" i="0" u="none" baseline="0">
              <a:solidFill>
                <a:srgbClr val="FFFFFF"/>
              </a:solidFill>
            </a:rPr>
            <a:t> :
appuyer sur la touche F9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5" max="5" width="16.140625" style="0" customWidth="1"/>
    <col min="15" max="15" width="16.00390625" style="0" customWidth="1"/>
  </cols>
  <sheetData>
    <row r="1" spans="1:39" ht="12.75">
      <c r="A1" s="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55</v>
      </c>
      <c r="U1" t="s">
        <v>33</v>
      </c>
      <c r="V1" t="s">
        <v>34</v>
      </c>
      <c r="W1" t="s">
        <v>35</v>
      </c>
      <c r="X1" t="s">
        <v>36</v>
      </c>
      <c r="Y1" t="s">
        <v>37</v>
      </c>
      <c r="Z1" t="s">
        <v>38</v>
      </c>
      <c r="AA1" t="s">
        <v>39</v>
      </c>
      <c r="AB1" t="s">
        <v>40</v>
      </c>
      <c r="AC1" t="s">
        <v>41</v>
      </c>
      <c r="AD1" t="s">
        <v>42</v>
      </c>
      <c r="AE1" t="s">
        <v>43</v>
      </c>
      <c r="AF1" t="s">
        <v>47</v>
      </c>
      <c r="AG1" t="s">
        <v>48</v>
      </c>
      <c r="AL1" t="s">
        <v>52</v>
      </c>
      <c r="AM1" t="s">
        <v>53</v>
      </c>
    </row>
    <row r="2" spans="1:35" ht="12.75">
      <c r="A2" s="1">
        <v>1</v>
      </c>
      <c r="B2">
        <v>0</v>
      </c>
      <c r="C2">
        <v>6113801</v>
      </c>
      <c r="D2">
        <v>106</v>
      </c>
      <c r="E2" t="s">
        <v>61</v>
      </c>
      <c r="F2" t="s">
        <v>62</v>
      </c>
      <c r="H2">
        <v>879</v>
      </c>
      <c r="I2" t="s">
        <v>54</v>
      </c>
      <c r="J2">
        <v>9610002</v>
      </c>
      <c r="K2" t="s">
        <v>63</v>
      </c>
      <c r="L2">
        <v>1</v>
      </c>
      <c r="N2">
        <v>0</v>
      </c>
      <c r="O2" t="s">
        <v>56</v>
      </c>
      <c r="R2">
        <v>0</v>
      </c>
      <c r="T2">
        <v>0</v>
      </c>
      <c r="U2" t="s">
        <v>57</v>
      </c>
      <c r="V2">
        <v>0</v>
      </c>
      <c r="AD2" s="96" t="s">
        <v>58</v>
      </c>
      <c r="AE2" s="96" t="s">
        <v>60</v>
      </c>
      <c r="AF2">
        <v>0</v>
      </c>
      <c r="AG2" s="10" t="s">
        <v>54</v>
      </c>
      <c r="AH2" s="9">
        <v>2</v>
      </c>
      <c r="AI2">
        <v>-13039</v>
      </c>
    </row>
    <row r="3" spans="1:35" ht="12.75">
      <c r="A3" s="1">
        <v>2</v>
      </c>
      <c r="B3">
        <v>0</v>
      </c>
      <c r="C3">
        <v>7643362</v>
      </c>
      <c r="D3">
        <v>111</v>
      </c>
      <c r="E3" t="s">
        <v>64</v>
      </c>
      <c r="F3" t="s">
        <v>65</v>
      </c>
      <c r="H3">
        <v>555</v>
      </c>
      <c r="I3" t="s">
        <v>54</v>
      </c>
      <c r="J3">
        <v>9760291</v>
      </c>
      <c r="K3" t="s">
        <v>66</v>
      </c>
      <c r="L3">
        <v>0</v>
      </c>
      <c r="M3">
        <v>5021433</v>
      </c>
      <c r="N3">
        <v>109</v>
      </c>
      <c r="O3" t="s">
        <v>67</v>
      </c>
      <c r="P3" t="s">
        <v>68</v>
      </c>
      <c r="R3">
        <v>653</v>
      </c>
      <c r="S3" t="s">
        <v>54</v>
      </c>
      <c r="T3">
        <v>9500131</v>
      </c>
      <c r="U3" t="s">
        <v>69</v>
      </c>
      <c r="V3">
        <v>1</v>
      </c>
      <c r="W3">
        <v>-9</v>
      </c>
      <c r="X3">
        <v>-4</v>
      </c>
      <c r="Y3">
        <v>-8</v>
      </c>
      <c r="AD3" t="s">
        <v>58</v>
      </c>
      <c r="AE3" t="s">
        <v>60</v>
      </c>
      <c r="AF3">
        <v>14</v>
      </c>
      <c r="AG3" s="10">
        <v>0.5833333333333334</v>
      </c>
      <c r="AH3" s="9">
        <v>45088</v>
      </c>
      <c r="AI3">
        <v>-13040</v>
      </c>
    </row>
    <row r="4" spans="1:35" ht="12.75">
      <c r="A4" s="1">
        <v>3</v>
      </c>
      <c r="B4">
        <v>0</v>
      </c>
      <c r="C4">
        <v>2720946</v>
      </c>
      <c r="D4">
        <v>110</v>
      </c>
      <c r="E4" t="s">
        <v>70</v>
      </c>
      <c r="F4" t="s">
        <v>71</v>
      </c>
      <c r="H4">
        <v>551</v>
      </c>
      <c r="I4" t="s">
        <v>54</v>
      </c>
      <c r="J4">
        <v>9270151</v>
      </c>
      <c r="K4" t="s">
        <v>72</v>
      </c>
      <c r="L4">
        <v>1</v>
      </c>
      <c r="M4">
        <v>7641665</v>
      </c>
      <c r="N4">
        <v>112</v>
      </c>
      <c r="O4" t="s">
        <v>73</v>
      </c>
      <c r="P4" t="s">
        <v>74</v>
      </c>
      <c r="R4">
        <v>542</v>
      </c>
      <c r="S4" t="s">
        <v>54</v>
      </c>
      <c r="T4">
        <v>9760291</v>
      </c>
      <c r="U4" t="s">
        <v>66</v>
      </c>
      <c r="V4">
        <v>0</v>
      </c>
      <c r="W4">
        <v>7</v>
      </c>
      <c r="X4">
        <v>7</v>
      </c>
      <c r="Y4">
        <v>6</v>
      </c>
      <c r="AD4" t="s">
        <v>58</v>
      </c>
      <c r="AE4" t="s">
        <v>60</v>
      </c>
      <c r="AF4">
        <v>15</v>
      </c>
      <c r="AG4" s="10">
        <v>0.5833333333333334</v>
      </c>
      <c r="AH4" s="11">
        <v>45088</v>
      </c>
      <c r="AI4">
        <v>-13041</v>
      </c>
    </row>
    <row r="5" spans="1:35" ht="12.75">
      <c r="A5" s="1">
        <v>4</v>
      </c>
      <c r="B5">
        <v>0</v>
      </c>
      <c r="C5">
        <v>5022116</v>
      </c>
      <c r="D5">
        <v>113</v>
      </c>
      <c r="E5" t="s">
        <v>75</v>
      </c>
      <c r="F5" t="s">
        <v>76</v>
      </c>
      <c r="H5">
        <v>545</v>
      </c>
      <c r="I5" t="s">
        <v>54</v>
      </c>
      <c r="J5">
        <v>9500131</v>
      </c>
      <c r="K5" t="s">
        <v>69</v>
      </c>
      <c r="L5">
        <v>0</v>
      </c>
      <c r="M5">
        <v>7642197</v>
      </c>
      <c r="N5">
        <v>108</v>
      </c>
      <c r="O5" t="s">
        <v>77</v>
      </c>
      <c r="P5" t="s">
        <v>78</v>
      </c>
      <c r="R5">
        <v>679</v>
      </c>
      <c r="S5" t="s">
        <v>54</v>
      </c>
      <c r="T5">
        <v>9760291</v>
      </c>
      <c r="U5" t="s">
        <v>66</v>
      </c>
      <c r="V5">
        <v>1</v>
      </c>
      <c r="W5">
        <v>-2</v>
      </c>
      <c r="X5">
        <v>-6</v>
      </c>
      <c r="Y5">
        <v>-2</v>
      </c>
      <c r="AD5" t="s">
        <v>58</v>
      </c>
      <c r="AE5" t="s">
        <v>60</v>
      </c>
      <c r="AF5">
        <v>16</v>
      </c>
      <c r="AG5" s="10">
        <v>0.5833333333333334</v>
      </c>
      <c r="AH5" s="11">
        <v>45088</v>
      </c>
      <c r="AI5">
        <v>-13042</v>
      </c>
    </row>
    <row r="6" spans="1:35" ht="12.75">
      <c r="A6" s="1">
        <v>5</v>
      </c>
      <c r="B6">
        <v>0</v>
      </c>
      <c r="C6">
        <v>6113801</v>
      </c>
      <c r="D6">
        <v>106</v>
      </c>
      <c r="E6" t="s">
        <v>61</v>
      </c>
      <c r="F6" t="s">
        <v>62</v>
      </c>
      <c r="H6">
        <v>879</v>
      </c>
      <c r="I6" t="s">
        <v>54</v>
      </c>
      <c r="J6">
        <v>9610002</v>
      </c>
      <c r="K6" t="s">
        <v>63</v>
      </c>
      <c r="L6">
        <v>1</v>
      </c>
      <c r="M6">
        <v>5021433</v>
      </c>
      <c r="N6">
        <v>109</v>
      </c>
      <c r="O6" t="s">
        <v>67</v>
      </c>
      <c r="P6" t="s">
        <v>68</v>
      </c>
      <c r="R6">
        <v>653</v>
      </c>
      <c r="S6" t="s">
        <v>54</v>
      </c>
      <c r="T6">
        <v>9500131</v>
      </c>
      <c r="U6" t="s">
        <v>69</v>
      </c>
      <c r="V6">
        <v>0</v>
      </c>
      <c r="W6">
        <v>5</v>
      </c>
      <c r="X6">
        <v>6</v>
      </c>
      <c r="Y6">
        <v>4</v>
      </c>
      <c r="AD6" t="s">
        <v>58</v>
      </c>
      <c r="AE6" t="s">
        <v>60</v>
      </c>
      <c r="AF6">
        <v>11</v>
      </c>
      <c r="AG6" s="10">
        <v>0.625</v>
      </c>
      <c r="AH6" s="11">
        <v>45088</v>
      </c>
      <c r="AI6">
        <v>-13043</v>
      </c>
    </row>
    <row r="7" spans="1:35" ht="12.75">
      <c r="A7" s="1">
        <v>6</v>
      </c>
      <c r="B7">
        <v>0</v>
      </c>
      <c r="C7">
        <v>2720946</v>
      </c>
      <c r="D7">
        <v>110</v>
      </c>
      <c r="E7" t="s">
        <v>70</v>
      </c>
      <c r="F7" t="s">
        <v>71</v>
      </c>
      <c r="H7">
        <v>551</v>
      </c>
      <c r="I7" t="s">
        <v>54</v>
      </c>
      <c r="J7">
        <v>9270151</v>
      </c>
      <c r="K7" t="s">
        <v>72</v>
      </c>
      <c r="L7">
        <v>0</v>
      </c>
      <c r="M7">
        <v>7642197</v>
      </c>
      <c r="N7">
        <v>108</v>
      </c>
      <c r="O7" t="s">
        <v>77</v>
      </c>
      <c r="P7" t="s">
        <v>78</v>
      </c>
      <c r="R7">
        <v>679</v>
      </c>
      <c r="S7" t="s">
        <v>54</v>
      </c>
      <c r="T7">
        <v>9760291</v>
      </c>
      <c r="U7" t="s">
        <v>66</v>
      </c>
      <c r="V7">
        <v>1</v>
      </c>
      <c r="W7">
        <v>-3</v>
      </c>
      <c r="X7">
        <v>-11</v>
      </c>
      <c r="Y7">
        <v>-10</v>
      </c>
      <c r="AD7" t="s">
        <v>58</v>
      </c>
      <c r="AE7" t="s">
        <v>60</v>
      </c>
      <c r="AF7">
        <v>12</v>
      </c>
      <c r="AG7" s="10">
        <v>0.625</v>
      </c>
      <c r="AH7" s="11">
        <v>45088</v>
      </c>
      <c r="AI7">
        <v>-13044</v>
      </c>
    </row>
    <row r="8" spans="1:35" ht="12.75">
      <c r="A8" s="1">
        <v>7</v>
      </c>
      <c r="B8">
        <v>0</v>
      </c>
      <c r="C8">
        <v>6113801</v>
      </c>
      <c r="D8">
        <v>106</v>
      </c>
      <c r="E8" t="s">
        <v>61</v>
      </c>
      <c r="F8" t="s">
        <v>62</v>
      </c>
      <c r="H8">
        <v>879</v>
      </c>
      <c r="I8" t="s">
        <v>54</v>
      </c>
      <c r="J8">
        <v>9610002</v>
      </c>
      <c r="K8" t="s">
        <v>63</v>
      </c>
      <c r="L8">
        <v>1</v>
      </c>
      <c r="M8">
        <v>7642197</v>
      </c>
      <c r="N8">
        <v>108</v>
      </c>
      <c r="O8" t="s">
        <v>77</v>
      </c>
      <c r="P8" t="s">
        <v>78</v>
      </c>
      <c r="R8">
        <v>679</v>
      </c>
      <c r="S8" t="s">
        <v>54</v>
      </c>
      <c r="T8">
        <v>9760291</v>
      </c>
      <c r="U8" t="s">
        <v>66</v>
      </c>
      <c r="V8">
        <v>0</v>
      </c>
      <c r="W8">
        <v>-8</v>
      </c>
      <c r="X8">
        <v>9</v>
      </c>
      <c r="Y8">
        <v>5</v>
      </c>
      <c r="Z8">
        <v>-10</v>
      </c>
      <c r="AA8">
        <v>4</v>
      </c>
      <c r="AD8" t="s">
        <v>58</v>
      </c>
      <c r="AE8" t="s">
        <v>60</v>
      </c>
      <c r="AF8">
        <v>7</v>
      </c>
      <c r="AG8" s="10">
        <v>0.6666666666666666</v>
      </c>
      <c r="AH8" s="11">
        <v>45088</v>
      </c>
      <c r="AI8">
        <v>-13045</v>
      </c>
    </row>
    <row r="9" spans="1:35" ht="12.75">
      <c r="A9" s="1">
        <v>8</v>
      </c>
      <c r="B9">
        <v>0</v>
      </c>
      <c r="D9">
        <v>0</v>
      </c>
      <c r="E9" t="s">
        <v>56</v>
      </c>
      <c r="H9">
        <v>0</v>
      </c>
      <c r="J9">
        <v>0</v>
      </c>
      <c r="K9" t="s">
        <v>57</v>
      </c>
      <c r="L9">
        <v>0</v>
      </c>
      <c r="N9">
        <v>0</v>
      </c>
      <c r="O9" t="s">
        <v>56</v>
      </c>
      <c r="R9">
        <v>0</v>
      </c>
      <c r="T9">
        <v>0</v>
      </c>
      <c r="U9" t="s">
        <v>57</v>
      </c>
      <c r="V9">
        <v>0</v>
      </c>
      <c r="AD9" t="s">
        <v>58</v>
      </c>
      <c r="AE9" t="s">
        <v>60</v>
      </c>
      <c r="AF9">
        <v>0</v>
      </c>
      <c r="AG9" s="10" t="s">
        <v>54</v>
      </c>
      <c r="AH9" s="11">
        <v>2</v>
      </c>
      <c r="AI9">
        <v>-12936</v>
      </c>
    </row>
    <row r="10" spans="1:35" ht="12.75">
      <c r="A10" s="1">
        <v>9</v>
      </c>
      <c r="B10">
        <v>0</v>
      </c>
      <c r="D10">
        <v>0</v>
      </c>
      <c r="E10" t="s">
        <v>56</v>
      </c>
      <c r="H10">
        <v>0</v>
      </c>
      <c r="J10">
        <v>0</v>
      </c>
      <c r="K10" t="s">
        <v>57</v>
      </c>
      <c r="L10">
        <v>0</v>
      </c>
      <c r="N10">
        <v>0</v>
      </c>
      <c r="O10" t="s">
        <v>56</v>
      </c>
      <c r="R10">
        <v>0</v>
      </c>
      <c r="T10">
        <v>0</v>
      </c>
      <c r="U10" t="s">
        <v>57</v>
      </c>
      <c r="V10">
        <v>0</v>
      </c>
      <c r="AD10" t="s">
        <v>58</v>
      </c>
      <c r="AE10" t="s">
        <v>60</v>
      </c>
      <c r="AF10">
        <v>0</v>
      </c>
      <c r="AG10" s="10" t="s">
        <v>54</v>
      </c>
      <c r="AH10" s="11">
        <v>2</v>
      </c>
      <c r="AI10">
        <v>-12937</v>
      </c>
    </row>
    <row r="11" spans="1:35" ht="12.75">
      <c r="A11" s="1">
        <v>10</v>
      </c>
      <c r="B11">
        <v>0</v>
      </c>
      <c r="D11">
        <v>0</v>
      </c>
      <c r="E11" t="s">
        <v>56</v>
      </c>
      <c r="H11">
        <v>0</v>
      </c>
      <c r="J11">
        <v>0</v>
      </c>
      <c r="K11" t="s">
        <v>57</v>
      </c>
      <c r="L11">
        <v>0</v>
      </c>
      <c r="N11">
        <v>0</v>
      </c>
      <c r="O11" t="s">
        <v>56</v>
      </c>
      <c r="R11">
        <v>0</v>
      </c>
      <c r="T11">
        <v>0</v>
      </c>
      <c r="U11" t="s">
        <v>57</v>
      </c>
      <c r="V11">
        <v>0</v>
      </c>
      <c r="AD11" t="s">
        <v>58</v>
      </c>
      <c r="AE11" t="s">
        <v>60</v>
      </c>
      <c r="AF11">
        <v>0</v>
      </c>
      <c r="AG11" s="10" t="s">
        <v>54</v>
      </c>
      <c r="AH11" s="11">
        <v>2</v>
      </c>
      <c r="AI11">
        <v>-12938</v>
      </c>
    </row>
    <row r="12" spans="1:35" ht="12.75">
      <c r="A12" s="1">
        <v>11</v>
      </c>
      <c r="B12">
        <v>0</v>
      </c>
      <c r="D12">
        <v>0</v>
      </c>
      <c r="E12" t="s">
        <v>56</v>
      </c>
      <c r="H12">
        <v>0</v>
      </c>
      <c r="J12">
        <v>0</v>
      </c>
      <c r="K12" t="s">
        <v>57</v>
      </c>
      <c r="L12">
        <v>0</v>
      </c>
      <c r="N12">
        <v>0</v>
      </c>
      <c r="O12" t="s">
        <v>56</v>
      </c>
      <c r="R12">
        <v>0</v>
      </c>
      <c r="T12">
        <v>0</v>
      </c>
      <c r="U12" t="s">
        <v>57</v>
      </c>
      <c r="V12">
        <v>0</v>
      </c>
      <c r="AD12" t="s">
        <v>58</v>
      </c>
      <c r="AE12" t="s">
        <v>60</v>
      </c>
      <c r="AF12">
        <v>0</v>
      </c>
      <c r="AG12" s="10" t="s">
        <v>54</v>
      </c>
      <c r="AH12" s="11">
        <v>2</v>
      </c>
      <c r="AI12">
        <v>-12939</v>
      </c>
    </row>
    <row r="13" spans="1:35" ht="12.75">
      <c r="A13" s="1">
        <v>12</v>
      </c>
      <c r="B13">
        <v>0</v>
      </c>
      <c r="D13">
        <v>0</v>
      </c>
      <c r="E13" t="s">
        <v>56</v>
      </c>
      <c r="H13">
        <v>0</v>
      </c>
      <c r="J13">
        <v>0</v>
      </c>
      <c r="K13" t="s">
        <v>57</v>
      </c>
      <c r="L13">
        <v>0</v>
      </c>
      <c r="N13">
        <v>0</v>
      </c>
      <c r="O13" t="s">
        <v>56</v>
      </c>
      <c r="R13">
        <v>0</v>
      </c>
      <c r="T13">
        <v>0</v>
      </c>
      <c r="U13" t="s">
        <v>57</v>
      </c>
      <c r="V13">
        <v>0</v>
      </c>
      <c r="AD13" t="s">
        <v>58</v>
      </c>
      <c r="AE13" t="s">
        <v>60</v>
      </c>
      <c r="AF13">
        <v>0</v>
      </c>
      <c r="AG13" s="10" t="s">
        <v>54</v>
      </c>
      <c r="AH13" s="11">
        <v>2</v>
      </c>
      <c r="AI13">
        <v>-12940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6" sqref="B6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51</v>
      </c>
    </row>
    <row r="2" spans="1:2" ht="12.75">
      <c r="A2" t="s">
        <v>1</v>
      </c>
      <c r="B2" s="97" t="s">
        <v>59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6"/>
  <sheetViews>
    <sheetView showGridLines="0" tabSelected="1" zoomScale="60" zoomScaleNormal="60" zoomScalePageLayoutView="0" workbookViewId="0" topLeftCell="A16">
      <selection activeCell="AI45" sqref="AI45"/>
    </sheetView>
  </sheetViews>
  <sheetFormatPr defaultColWidth="11.421875" defaultRowHeight="12.75"/>
  <cols>
    <col min="1" max="1" width="3.7109375" style="12" customWidth="1"/>
    <col min="2" max="2" width="5.8515625" style="19" customWidth="1"/>
    <col min="3" max="4" width="3.7109375" style="19" customWidth="1"/>
    <col min="5" max="5" width="3.7109375" style="49" customWidth="1"/>
    <col min="6" max="7" width="3.7109375" style="19" customWidth="1"/>
    <col min="8" max="8" width="3.7109375" style="49" customWidth="1"/>
    <col min="9" max="9" width="3.7109375" style="19" customWidth="1"/>
    <col min="10" max="10" width="5.7109375" style="19" customWidth="1"/>
    <col min="11" max="12" width="3.7109375" style="19" customWidth="1"/>
    <col min="13" max="13" width="3.7109375" style="49" customWidth="1"/>
    <col min="14" max="15" width="3.7109375" style="19" customWidth="1"/>
    <col min="16" max="16" width="3.7109375" style="49" customWidth="1"/>
    <col min="17" max="17" width="3.7109375" style="19" customWidth="1"/>
    <col min="18" max="18" width="5.7109375" style="19" customWidth="1"/>
    <col min="19" max="20" width="3.7109375" style="19" customWidth="1"/>
    <col min="21" max="21" width="3.7109375" style="49" customWidth="1"/>
    <col min="22" max="23" width="3.7109375" style="19" customWidth="1"/>
    <col min="24" max="24" width="3.7109375" style="49" customWidth="1"/>
    <col min="25" max="25" width="3.7109375" style="19" customWidth="1"/>
    <col min="26" max="26" width="5.7109375" style="19" customWidth="1"/>
    <col min="27" max="33" width="3.7109375" style="19" customWidth="1"/>
    <col min="34" max="34" width="6.28125" style="19" bestFit="1" customWidth="1"/>
    <col min="35" max="35" width="5.7109375" style="19" customWidth="1"/>
    <col min="36" max="36" width="3.7109375" style="19" customWidth="1"/>
    <col min="37" max="37" width="8.7109375" style="19" customWidth="1"/>
    <col min="38" max="38" width="6.7109375" style="19" customWidth="1"/>
    <col min="39" max="39" width="3.7109375" style="22" customWidth="1"/>
    <col min="40" max="50" width="10.28125" style="19" customWidth="1"/>
    <col min="51" max="51" width="5.7109375" style="19" customWidth="1"/>
    <col min="52" max="16384" width="11.421875" style="19" customWidth="1"/>
  </cols>
  <sheetData>
    <row r="1" spans="2:39" ht="15.75" customHeight="1">
      <c r="B1" s="213"/>
      <c r="C1" s="214"/>
      <c r="D1" s="15"/>
      <c r="E1" s="15"/>
      <c r="F1" s="15"/>
      <c r="G1" s="15"/>
      <c r="H1" s="15"/>
      <c r="I1" s="15"/>
      <c r="J1" s="13"/>
      <c r="K1" s="14"/>
      <c r="L1" s="14"/>
      <c r="M1" s="14"/>
      <c r="N1" s="14"/>
      <c r="O1" s="14"/>
      <c r="P1" s="14"/>
      <c r="Q1" s="16"/>
      <c r="R1" s="13"/>
      <c r="S1" s="14"/>
      <c r="T1" s="14"/>
      <c r="U1" s="14"/>
      <c r="V1" s="14"/>
      <c r="W1" s="14"/>
      <c r="X1" s="14"/>
      <c r="Y1" s="16"/>
      <c r="Z1" s="212"/>
      <c r="AA1" s="212"/>
      <c r="AB1" s="212"/>
      <c r="AC1" s="212"/>
      <c r="AD1" s="212"/>
      <c r="AE1" s="212"/>
      <c r="AF1" s="212"/>
      <c r="AG1" s="212"/>
      <c r="AH1" s="17"/>
      <c r="AI1" s="17"/>
      <c r="AJ1" s="17"/>
      <c r="AK1" s="17"/>
      <c r="AL1" s="17"/>
      <c r="AM1" s="18"/>
    </row>
    <row r="2" spans="2:38" ht="15.75" customHeight="1">
      <c r="B2" s="20" t="s">
        <v>45</v>
      </c>
      <c r="C2" s="20"/>
      <c r="D2" s="20"/>
      <c r="E2" s="20"/>
      <c r="F2" s="20"/>
      <c r="G2" s="20"/>
      <c r="H2" s="20"/>
      <c r="I2" s="20"/>
      <c r="J2" s="20" t="s">
        <v>46</v>
      </c>
      <c r="K2" s="20"/>
      <c r="L2" s="20"/>
      <c r="M2" s="20"/>
      <c r="N2" s="20"/>
      <c r="O2" s="20"/>
      <c r="P2" s="20"/>
      <c r="Q2" s="20"/>
      <c r="R2" s="20" t="s">
        <v>0</v>
      </c>
      <c r="S2" s="20"/>
      <c r="T2" s="20"/>
      <c r="U2" s="20"/>
      <c r="V2" s="20"/>
      <c r="W2" s="20"/>
      <c r="X2" s="20"/>
      <c r="Y2" s="20"/>
      <c r="Z2" s="215"/>
      <c r="AA2" s="215"/>
      <c r="AB2" s="215"/>
      <c r="AC2" s="215"/>
      <c r="AD2" s="215"/>
      <c r="AE2" s="215"/>
      <c r="AF2" s="215"/>
      <c r="AG2" s="215"/>
      <c r="AH2" s="21"/>
      <c r="AI2" s="21"/>
      <c r="AJ2" s="21"/>
      <c r="AK2" s="21"/>
      <c r="AL2" s="21"/>
    </row>
    <row r="3" spans="1:38" ht="12" customHeight="1">
      <c r="A3" s="23"/>
      <c r="B3" s="24"/>
      <c r="C3" s="24"/>
      <c r="D3" s="24"/>
      <c r="E3" s="48"/>
      <c r="F3" s="24"/>
      <c r="G3" s="24"/>
      <c r="H3" s="48"/>
      <c r="I3" s="24"/>
      <c r="J3" s="24"/>
      <c r="K3" s="24"/>
      <c r="L3" s="24"/>
      <c r="M3" s="48"/>
      <c r="N3" s="24"/>
      <c r="O3" s="24"/>
      <c r="P3" s="48"/>
      <c r="Q3" s="24"/>
      <c r="R3" s="24"/>
      <c r="AI3" s="24"/>
      <c r="AJ3" s="24"/>
      <c r="AK3" s="24"/>
      <c r="AL3" s="24"/>
    </row>
    <row r="4" spans="1:2" ht="12" customHeight="1">
      <c r="A4" s="23"/>
      <c r="B4" s="25"/>
    </row>
    <row r="5" spans="1:34" ht="12" customHeight="1">
      <c r="A5" s="138">
        <v>1</v>
      </c>
      <c r="B5" s="61">
        <f>IF(VLOOKUP(B7,NP,4,FALSE)=0,"",VLOOKUP(B7,NP,4,FALSE))</f>
        <v>106</v>
      </c>
      <c r="C5" s="62" t="str">
        <f>IF(B5="","",CONCATENATE(VLOOKUP(B7,NP,5,FALSE),"  ",VLOOKUP(B7,NP,6,FALSE)))</f>
        <v>YELKHOVA  Karolina</v>
      </c>
      <c r="D5" s="62"/>
      <c r="E5" s="63"/>
      <c r="F5" s="62"/>
      <c r="G5" s="62"/>
      <c r="H5" s="63"/>
      <c r="I5" s="62"/>
      <c r="J5" s="64"/>
      <c r="K5" s="64"/>
      <c r="L5" s="64"/>
      <c r="M5" s="65"/>
      <c r="N5" s="64"/>
      <c r="O5" s="64"/>
      <c r="P5" s="65"/>
      <c r="Q5" s="64"/>
      <c r="R5" s="64"/>
      <c r="S5" s="64"/>
      <c r="T5" s="64"/>
      <c r="U5" s="65"/>
      <c r="V5" s="64"/>
      <c r="W5" s="64"/>
      <c r="X5" s="65"/>
      <c r="Y5" s="64"/>
      <c r="Z5" s="64"/>
      <c r="AA5" s="64"/>
      <c r="AB5" s="64"/>
      <c r="AC5" s="64"/>
      <c r="AD5" s="64"/>
      <c r="AE5" s="64"/>
      <c r="AF5" s="64"/>
      <c r="AG5" s="64"/>
      <c r="AH5" s="64"/>
    </row>
    <row r="6" spans="1:34" ht="12" customHeight="1">
      <c r="A6" s="60"/>
      <c r="B6" s="95">
        <f>IF(OR(B5="",VLOOKUP(B7,NP,10,FALSE)=0),"",IF(LEN(VLOOKUP(B7,NP,10,FALSE))=7,VLOOKUP(B7,NP,10,FALSE),VLOOKUP(B7,NP,10,FALSE)))</f>
        <v>9610002</v>
      </c>
      <c r="C6" s="66" t="str">
        <f>IF(B5="","",CONCATENATE(VLOOKUP(B7,NP,8,FALSE)," pts - ",VLOOKUP(B7,NP,11,FALSE)))</f>
        <v>879 pts - ARGENTAN BAYARD</v>
      </c>
      <c r="D6" s="66"/>
      <c r="E6" s="67"/>
      <c r="F6" s="66"/>
      <c r="G6" s="66"/>
      <c r="H6" s="67"/>
      <c r="I6" s="66"/>
      <c r="J6" s="68">
        <v>1</v>
      </c>
      <c r="K6" s="64"/>
      <c r="L6" s="64"/>
      <c r="M6" s="65"/>
      <c r="N6" s="64"/>
      <c r="O6" s="64"/>
      <c r="P6" s="65"/>
      <c r="Q6" s="64"/>
      <c r="R6" s="64"/>
      <c r="S6" s="64"/>
      <c r="T6" s="64"/>
      <c r="U6" s="65"/>
      <c r="V6" s="64"/>
      <c r="W6" s="64"/>
      <c r="X6" s="65"/>
      <c r="Y6" s="64"/>
      <c r="Z6" s="64"/>
      <c r="AA6" s="64"/>
      <c r="AB6" s="64"/>
      <c r="AC6" s="64"/>
      <c r="AD6" s="64"/>
      <c r="AE6" s="64"/>
      <c r="AF6" s="64"/>
      <c r="AG6" s="64"/>
      <c r="AH6" s="64"/>
    </row>
    <row r="7" spans="1:34" ht="12" customHeight="1">
      <c r="A7" s="60"/>
      <c r="B7" s="69">
        <v>1</v>
      </c>
      <c r="C7" s="70" t="s">
        <v>44</v>
      </c>
      <c r="D7" s="70"/>
      <c r="E7" s="71">
        <f>IF(VLOOKUP(B7,NP,32,FALSE)="","",IF(VLOOKUP(B7,NP,32,FALSE)=0,"",VLOOKUP(B7,NP,32,FALSE)))</f>
      </c>
      <c r="F7" s="72">
        <f>IF(VLOOKUP(B7,NP,33,FALSE)="","",IF(VLOOKUP(B7,NP,34,FALSE)=2,"",VLOOKUP(B7,NP,34,FALSE)))</f>
      </c>
      <c r="G7" s="72"/>
      <c r="H7" s="73" t="str">
        <f>IF(VLOOKUP(B7,NP,33,FALSE)="","",IF(VLOOKUP(B7,NP,33,FALSE)=0,"",VLOOKUP(B7,NP,33,FALSE)))</f>
        <v> </v>
      </c>
      <c r="I7" s="74"/>
      <c r="J7" s="75">
        <f>IF(VLOOKUP(J11,NP,4,FALSE)=0,"",VLOOKUP(J11,NP,4,FALSE))</f>
        <v>106</v>
      </c>
      <c r="K7" s="62" t="str">
        <f>IF(J7="","",CONCATENATE(VLOOKUP(J11,NP,5,FALSE),"  ",VLOOKUP(J11,NP,6,FALSE)))</f>
        <v>YELKHOVA  Karolina</v>
      </c>
      <c r="L7" s="62"/>
      <c r="M7" s="63"/>
      <c r="N7" s="62"/>
      <c r="O7" s="62"/>
      <c r="P7" s="63"/>
      <c r="Q7" s="62"/>
      <c r="R7" s="64"/>
      <c r="S7" s="64"/>
      <c r="T7" s="64"/>
      <c r="U7" s="65"/>
      <c r="V7" s="64"/>
      <c r="W7" s="64"/>
      <c r="X7" s="65"/>
      <c r="Y7" s="64"/>
      <c r="Z7" s="64"/>
      <c r="AA7" s="64"/>
      <c r="AB7" s="64"/>
      <c r="AC7" s="64"/>
      <c r="AD7" s="64"/>
      <c r="AE7" s="64"/>
      <c r="AF7" s="64"/>
      <c r="AG7" s="64"/>
      <c r="AH7" s="64"/>
    </row>
    <row r="8" spans="1:34" ht="12" customHeight="1">
      <c r="A8" s="60"/>
      <c r="B8" s="2"/>
      <c r="C8" s="3"/>
      <c r="D8" s="3"/>
      <c r="E8" s="50"/>
      <c r="F8" s="3"/>
      <c r="G8" s="3"/>
      <c r="H8" s="50"/>
      <c r="I8" s="76"/>
      <c r="J8" s="77"/>
      <c r="K8" s="78" t="str">
        <f>IF(J7="","",CONCATENATE(VLOOKUP(J11,NP,8,FALSE)," pts - ",VLOOKUP(J11,NP,11,FALSE)))</f>
        <v>879 pts - ARGENTAN BAYARD</v>
      </c>
      <c r="L8" s="78"/>
      <c r="M8" s="79"/>
      <c r="N8" s="78"/>
      <c r="O8" s="78"/>
      <c r="P8" s="79"/>
      <c r="Q8" s="78"/>
      <c r="R8" s="80"/>
      <c r="S8" s="64"/>
      <c r="T8" s="64"/>
      <c r="U8" s="65"/>
      <c r="V8" s="64"/>
      <c r="W8" s="64"/>
      <c r="X8" s="65"/>
      <c r="Y8" s="64"/>
      <c r="Z8" s="64"/>
      <c r="AA8" s="64"/>
      <c r="AB8" s="64"/>
      <c r="AC8" s="64"/>
      <c r="AD8" s="64"/>
      <c r="AE8" s="64"/>
      <c r="AF8" s="64"/>
      <c r="AG8" s="64"/>
      <c r="AH8" s="64"/>
    </row>
    <row r="9" spans="1:34" ht="12" customHeight="1">
      <c r="A9" s="140">
        <v>2</v>
      </c>
      <c r="B9" s="61">
        <f>IF(VLOOKUP(B7,NP,14,FALSE)=0,"",VLOOKUP(B7,NP,14,FALSE))</f>
      </c>
      <c r="C9" s="62">
        <f>IF(B9="","",CONCATENATE(VLOOKUP(B7,NP,15,FALSE),"  ",VLOOKUP(B7,NP,16,FALSE)))</f>
      </c>
      <c r="D9" s="62"/>
      <c r="E9" s="63"/>
      <c r="F9" s="62"/>
      <c r="G9" s="62"/>
      <c r="H9" s="63"/>
      <c r="I9" s="62"/>
      <c r="J9" s="80"/>
      <c r="K9" s="78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78"/>
      <c r="M9" s="79"/>
      <c r="N9" s="78"/>
      <c r="O9" s="78"/>
      <c r="P9" s="79"/>
      <c r="Q9" s="78"/>
      <c r="R9" s="80"/>
      <c r="S9" s="64"/>
      <c r="T9" s="64"/>
      <c r="U9" s="65"/>
      <c r="V9" s="64"/>
      <c r="W9" s="64"/>
      <c r="X9" s="65"/>
      <c r="Y9" s="64"/>
      <c r="Z9" s="64"/>
      <c r="AA9" s="64"/>
      <c r="AB9" s="64"/>
      <c r="AC9" s="64"/>
      <c r="AD9" s="64"/>
      <c r="AE9" s="64"/>
      <c r="AF9" s="64"/>
      <c r="AG9" s="64"/>
      <c r="AH9" s="64"/>
    </row>
    <row r="10" spans="1:34" ht="12" customHeight="1">
      <c r="A10" s="60"/>
      <c r="B10" s="95">
        <f>IF(OR(B9="",VLOOKUP(B7,NP,20,FALSE)=0),"",IF(LEN(VLOOKUP(B7,NP,20,FALSE))=7,VLOOKUP(B7,NP,20,FALSE),VLOOKUP(B7,NP,20,FALSE)))</f>
      </c>
      <c r="C10" s="81">
        <f>IF(B9="","",CONCATENATE(VLOOKUP(B7,NP,18,FALSE)," pts - ",VLOOKUP(B7,NP,21,FALSE)))</f>
      </c>
      <c r="D10" s="81"/>
      <c r="E10" s="82"/>
      <c r="F10" s="81"/>
      <c r="G10" s="81"/>
      <c r="H10" s="82"/>
      <c r="I10" s="81"/>
      <c r="J10" s="83"/>
      <c r="K10" s="64"/>
      <c r="L10" s="64"/>
      <c r="M10" s="65"/>
      <c r="N10" s="64"/>
      <c r="O10" s="64"/>
      <c r="P10" s="65"/>
      <c r="Q10" s="83"/>
      <c r="R10" s="68">
        <v>1</v>
      </c>
      <c r="S10" s="64"/>
      <c r="T10" s="64"/>
      <c r="U10" s="65"/>
      <c r="V10" s="64"/>
      <c r="W10" s="64"/>
      <c r="X10" s="65"/>
      <c r="Y10" s="64"/>
      <c r="Z10" s="64"/>
      <c r="AA10" s="64"/>
      <c r="AB10" s="64"/>
      <c r="AC10" s="64"/>
      <c r="AD10" s="64"/>
      <c r="AE10" s="64"/>
      <c r="AF10" s="64"/>
      <c r="AG10" s="64"/>
      <c r="AH10" s="64"/>
    </row>
    <row r="11" spans="1:34" ht="12" customHeight="1">
      <c r="A11" s="60"/>
      <c r="B11" s="4"/>
      <c r="C11" s="84"/>
      <c r="D11" s="84"/>
      <c r="E11" s="47"/>
      <c r="F11" s="5"/>
      <c r="G11" s="5"/>
      <c r="H11" s="47"/>
      <c r="I11" s="84"/>
      <c r="J11" s="85">
        <v>5</v>
      </c>
      <c r="K11" s="70" t="s">
        <v>44</v>
      </c>
      <c r="L11" s="70"/>
      <c r="M11" s="71">
        <f>IF(VLOOKUP(J11,NP,32,FALSE)="","",IF(VLOOKUP(J11,NP,32,FALSE)=0,"",VLOOKUP(J11,NP,32,FALSE)))</f>
        <v>11</v>
      </c>
      <c r="N11" s="72">
        <f>IF(VLOOKUP(J11,NP,33,FALSE)="","",IF(VLOOKUP(J11,NP,34,FALSE)=2,"",VLOOKUP(J11,NP,34,FALSE)))</f>
        <v>45088</v>
      </c>
      <c r="O11" s="72"/>
      <c r="P11" s="73">
        <f>IF(VLOOKUP(J11,NP,33,FALSE)="","",IF(VLOOKUP(J11,NP,33,FALSE)=0,"",VLOOKUP(J11,NP,33,FALSE)))</f>
        <v>0.625</v>
      </c>
      <c r="Q11" s="74"/>
      <c r="R11" s="75">
        <f>IF(VLOOKUP(R19,NP,4,FALSE)=0,"",VLOOKUP(R19,NP,4,FALSE))</f>
        <v>106</v>
      </c>
      <c r="S11" s="62" t="str">
        <f>IF(R11="","",CONCATENATE(VLOOKUP(R19,NP,5,FALSE),"  ",VLOOKUP(R19,NP,6,FALSE)))</f>
        <v>YELKHOVA  Karolina</v>
      </c>
      <c r="T11" s="62"/>
      <c r="U11" s="63"/>
      <c r="V11" s="62"/>
      <c r="W11" s="62"/>
      <c r="X11" s="63"/>
      <c r="Y11" s="62"/>
      <c r="Z11" s="64"/>
      <c r="AA11" s="64"/>
      <c r="AB11" s="64"/>
      <c r="AC11" s="64"/>
      <c r="AD11" s="64"/>
      <c r="AE11" s="64"/>
      <c r="AF11" s="64"/>
      <c r="AG11" s="64"/>
      <c r="AH11" s="64"/>
    </row>
    <row r="12" spans="1:34" ht="12" customHeight="1">
      <c r="A12" s="86"/>
      <c r="B12" s="2"/>
      <c r="C12" s="3"/>
      <c r="D12" s="3"/>
      <c r="E12" s="50"/>
      <c r="F12" s="3"/>
      <c r="G12" s="3"/>
      <c r="H12" s="50"/>
      <c r="I12" s="76"/>
      <c r="J12" s="64"/>
      <c r="K12" s="64"/>
      <c r="L12" s="64"/>
      <c r="M12" s="65"/>
      <c r="N12" s="64"/>
      <c r="O12" s="64"/>
      <c r="P12" s="65"/>
      <c r="Q12" s="83"/>
      <c r="R12" s="68"/>
      <c r="S12" s="78" t="str">
        <f>IF(R11="","",CONCATENATE(VLOOKUP(R19,NP,8,FALSE)," pts - ",VLOOKUP(R19,NP,11,FALSE)))</f>
        <v>879 pts - ARGENTAN BAYARD</v>
      </c>
      <c r="T12" s="78"/>
      <c r="U12" s="79"/>
      <c r="V12" s="78"/>
      <c r="W12" s="78"/>
      <c r="X12" s="79"/>
      <c r="Y12" s="78"/>
      <c r="Z12" s="80"/>
      <c r="AA12" s="64"/>
      <c r="AB12" s="64"/>
      <c r="AC12" s="64"/>
      <c r="AD12" s="64"/>
      <c r="AE12" s="64"/>
      <c r="AF12" s="64"/>
      <c r="AG12" s="64"/>
      <c r="AH12" s="64"/>
    </row>
    <row r="13" spans="1:34" ht="12" customHeight="1">
      <c r="A13" s="140">
        <v>3</v>
      </c>
      <c r="B13" s="61">
        <f>IF(VLOOKUP(B15,NP,4,FALSE)=0,"",VLOOKUP(B15,NP,4,FALSE))</f>
        <v>111</v>
      </c>
      <c r="C13" s="62" t="str">
        <f>IF(B13="","",CONCATENATE(VLOOKUP(B15,NP,5,FALSE),"  ",VLOOKUP(B15,NP,6,FALSE)))</f>
        <v>GAUTIER  Zoe</v>
      </c>
      <c r="D13" s="62"/>
      <c r="E13" s="63"/>
      <c r="F13" s="62"/>
      <c r="G13" s="62"/>
      <c r="H13" s="63"/>
      <c r="I13" s="62"/>
      <c r="J13" s="64"/>
      <c r="K13" s="64"/>
      <c r="L13" s="64"/>
      <c r="M13" s="65"/>
      <c r="N13" s="64"/>
      <c r="O13" s="64"/>
      <c r="P13" s="65"/>
      <c r="Q13" s="83"/>
      <c r="R13" s="80"/>
      <c r="S13" s="78" t="str">
        <f>IF(R11="","",CONCATENATE(IF(VLOOKUP(J11,NP,23,FALSE)="","",IF(VLOOKUP(J11,NP,12,FALSE)=1,VLOOKUP(J11,NP,23,FALSE),-VLOOKUP(J11,NP,23,FALSE))),IF(VLOOKUP(J11,NP,24,FALSE)="","",CONCATENATE(" / ",IF(VLOOKUP(J11,NP,12,FALSE)=1,VLOOKUP(J11,NP,24,FALSE),-VLOOKUP(J11,NP,24,FALSE)))),IF(VLOOKUP(J11,NP,25,FALSE)="","",CONCATENATE(" / ",IF(VLOOKUP(J11,NP,12,FALSE)=1,VLOOKUP(J11,NP,25,FALSE),-VLOOKUP(J11,NP,25,FALSE)))),IF(VLOOKUP(J11,NP,26,FALSE)="","",CONCATENATE(" / ",IF(VLOOKUP(J11,NP,12,FALSE)=1,VLOOKUP(J11,NP,26,FALSE),-VLOOKUP(J11,NP,26,FALSE)))),IF(VLOOKUP(J11,NP,27,FALSE)="","",CONCATENATE(" / ",IF(VLOOKUP(J11,NP,12,FALSE)=1,VLOOKUP(J11,NP,27,FALSE),-VLOOKUP(J11,NP,27,FALSE)))),IF(VLOOKUP(J11,NP,28)="","",CONCATENATE(" / ",IF(VLOOKUP(J11,NP,12)=1,VLOOKUP(J11,NP,28),-VLOOKUP(J11,NP,28)))),IF(VLOOKUP(J11,NP,29)="","",CONCATENATE(" / ",IF(VLOOKUP(J11,NP,12)=1,VLOOKUP(J11,NP,29),-VLOOKUP(J11,NP,29))))))</f>
        <v>5 / 6 / 4</v>
      </c>
      <c r="T13" s="78"/>
      <c r="U13" s="79"/>
      <c r="V13" s="78"/>
      <c r="W13" s="78"/>
      <c r="X13" s="79"/>
      <c r="Y13" s="78"/>
      <c r="Z13" s="80"/>
      <c r="AA13" s="64"/>
      <c r="AB13" s="64"/>
      <c r="AC13" s="64"/>
      <c r="AD13" s="64"/>
      <c r="AE13" s="64"/>
      <c r="AF13" s="64"/>
      <c r="AG13" s="64"/>
      <c r="AH13" s="64"/>
    </row>
    <row r="14" spans="1:34" ht="12" customHeight="1">
      <c r="A14" s="86"/>
      <c r="B14" s="95">
        <f>IF(OR(B13="",VLOOKUP(B15,NP,10,FALSE)=0),"",IF(LEN(VLOOKUP(B15,NP,10,FALSE))=7,VLOOKUP(B15,NP,10,FALSE),VLOOKUP(B15,NP,10,FALSE)))</f>
        <v>9760291</v>
      </c>
      <c r="C14" s="78" t="str">
        <f>IF(B13="","",CONCATENATE(VLOOKUP(B15,NP,8,FALSE)," pts - ",VLOOKUP(B15,NP,11,FALSE)))</f>
        <v>555 pts - MontivilliersTT</v>
      </c>
      <c r="D14" s="78"/>
      <c r="E14" s="79"/>
      <c r="F14" s="78"/>
      <c r="G14" s="78"/>
      <c r="H14" s="79"/>
      <c r="I14" s="78"/>
      <c r="J14" s="68"/>
      <c r="K14" s="64"/>
      <c r="L14" s="64"/>
      <c r="M14" s="65"/>
      <c r="N14" s="64"/>
      <c r="O14" s="64"/>
      <c r="P14" s="65"/>
      <c r="Q14" s="83"/>
      <c r="R14" s="80"/>
      <c r="S14" s="64"/>
      <c r="T14" s="64"/>
      <c r="U14" s="65"/>
      <c r="V14" s="64"/>
      <c r="W14" s="64"/>
      <c r="X14" s="65"/>
      <c r="Y14" s="83"/>
      <c r="Z14" s="80"/>
      <c r="AA14" s="64"/>
      <c r="AB14" s="64"/>
      <c r="AC14" s="64"/>
      <c r="AD14" s="64"/>
      <c r="AE14" s="64"/>
      <c r="AF14" s="64"/>
      <c r="AG14" s="64"/>
      <c r="AH14" s="64"/>
    </row>
    <row r="15" spans="1:34" ht="12" customHeight="1">
      <c r="A15" s="60"/>
      <c r="B15" s="69">
        <v>2</v>
      </c>
      <c r="C15" s="70" t="s">
        <v>44</v>
      </c>
      <c r="D15" s="70"/>
      <c r="E15" s="71">
        <f>IF(VLOOKUP(B15,NP,32,FALSE)="","",IF(VLOOKUP(B15,NP,32,FALSE)=0,"",VLOOKUP(B15,NP,32,FALSE)))</f>
        <v>14</v>
      </c>
      <c r="F15" s="72">
        <f>IF(VLOOKUP(B15,NP,33,FALSE)="","",IF(VLOOKUP(B15,NP,34,FALSE)=2,"",VLOOKUP(B15,NP,34,FALSE)))</f>
        <v>45088</v>
      </c>
      <c r="G15" s="72"/>
      <c r="H15" s="73">
        <f>IF(VLOOKUP(B15,NP,33,FALSE)="","",IF(VLOOKUP(B15,NP,33,FALSE)=0,"",VLOOKUP(B15,NP,33,FALSE)))</f>
        <v>0.5833333333333334</v>
      </c>
      <c r="I15" s="74"/>
      <c r="J15" s="75">
        <f>IF(VLOOKUP(J11,NP,14,FALSE)=0,"",VLOOKUP(J11,NP,14,FALSE))</f>
        <v>109</v>
      </c>
      <c r="K15" s="62" t="str">
        <f>IF(J15="","",CONCATENATE(VLOOKUP(J11,NP,15,FALSE),"  ",VLOOKUP(J11,NP,16,FALSE)))</f>
        <v>DESGUE  Candice</v>
      </c>
      <c r="L15" s="62"/>
      <c r="M15" s="63"/>
      <c r="N15" s="62"/>
      <c r="O15" s="62"/>
      <c r="P15" s="63"/>
      <c r="Q15" s="62"/>
      <c r="R15" s="80"/>
      <c r="S15" s="64"/>
      <c r="T15" s="64"/>
      <c r="U15" s="65"/>
      <c r="V15" s="64"/>
      <c r="W15" s="64"/>
      <c r="X15" s="65"/>
      <c r="Y15" s="83"/>
      <c r="Z15" s="80"/>
      <c r="AA15" s="64"/>
      <c r="AB15" s="64"/>
      <c r="AC15" s="64"/>
      <c r="AD15" s="64"/>
      <c r="AE15" s="64"/>
      <c r="AF15" s="64"/>
      <c r="AG15" s="64"/>
      <c r="AH15" s="64"/>
    </row>
    <row r="16" spans="1:34" ht="12" customHeight="1">
      <c r="A16" s="60"/>
      <c r="B16" s="87"/>
      <c r="C16" s="88"/>
      <c r="D16" s="88"/>
      <c r="E16" s="89"/>
      <c r="F16" s="88"/>
      <c r="G16" s="88"/>
      <c r="H16" s="89"/>
      <c r="I16" s="83"/>
      <c r="J16" s="68">
        <v>4</v>
      </c>
      <c r="K16" s="81" t="str">
        <f>IF(J15="","",CONCATENATE(VLOOKUP(J11,NP,18,FALSE)," pts - ",VLOOKUP(J11,NP,21,FALSE)))</f>
        <v>653 pts - MORTAIN ENT</v>
      </c>
      <c r="L16" s="81"/>
      <c r="M16" s="82"/>
      <c r="N16" s="81"/>
      <c r="O16" s="81"/>
      <c r="P16" s="82"/>
      <c r="Q16" s="81"/>
      <c r="R16" s="87"/>
      <c r="S16" s="88"/>
      <c r="T16" s="88"/>
      <c r="U16" s="89"/>
      <c r="V16" s="88"/>
      <c r="W16" s="88"/>
      <c r="X16" s="89"/>
      <c r="Y16" s="90"/>
      <c r="Z16" s="80"/>
      <c r="AA16" s="64"/>
      <c r="AB16" s="64"/>
      <c r="AC16" s="64"/>
      <c r="AD16" s="64"/>
      <c r="AE16" s="64"/>
      <c r="AF16" s="64"/>
      <c r="AG16" s="64"/>
      <c r="AH16" s="64"/>
    </row>
    <row r="17" spans="1:34" ht="12" customHeight="1">
      <c r="A17" s="139">
        <v>4</v>
      </c>
      <c r="B17" s="61">
        <f>IF(VLOOKUP(B15,NP,14,FALSE)=0,"",VLOOKUP(B15,NP,14,FALSE))</f>
        <v>109</v>
      </c>
      <c r="C17" s="62" t="str">
        <f>IF(B17="","",CONCATENATE(VLOOKUP(B15,NP,15,FALSE),"  ",VLOOKUP(B15,NP,16,FALSE)))</f>
        <v>DESGUE  Candice</v>
      </c>
      <c r="D17" s="62"/>
      <c r="E17" s="63"/>
      <c r="F17" s="62"/>
      <c r="G17" s="62"/>
      <c r="H17" s="63"/>
      <c r="I17" s="91"/>
      <c r="J17" s="80"/>
      <c r="K17" s="78" t="str">
        <f>IF(J15="","",CONCATENATE(IF(VLOOKUP(B15,NP,23,FALSE)="","",IF(VLOOKUP(B15,NP,12,FALSE)=1,VLOOKUP(B15,NP,23,FALSE),-VLOOKUP(B15,NP,23,FALSE))),IF(VLOOKUP(B15,NP,24,FALSE)="","",CONCATENATE(" / ",IF(VLOOKUP(B15,NP,12,FALSE)=1,VLOOKUP(B15,NP,24,FALSE),-VLOOKUP(B15,NP,24,FALSE)))),IF(VLOOKUP(B15,NP,25,FALSE)="","",CONCATENATE(" / ",IF(VLOOKUP(B15,NP,12,FALSE)=1,VLOOKUP(B15,NP,25,FALSE),-VLOOKUP(B15,NP,25,FALSE)))),IF(VLOOKUP(B15,NP,26,FALSE)="","",CONCATENATE(" / ",IF(VLOOKUP(B15,NP,12,FALSE)=1,VLOOKUP(B15,NP,26,FALSE),-VLOOKUP(B15,NP,26,FALSE)))),IF(VLOOKUP(B15,NP,27,FALSE)="","",CONCATENATE(" / ",IF(VLOOKUP(B15,NP,12,FALSE)=1,VLOOKUP(B15,NP,27,FALSE),-VLOOKUP(B15,NP,27,FALSE)))),IF(VLOOKUP(B15,NP,28)="","",CONCATENATE(" / ",IF(VLOOKUP(B15,NP,12)=1,VLOOKUP(B15,NP,28),-VLOOKUP(B15,NP,28)))),IF(VLOOKUP(B15,NP,29)="","",CONCATENATE(" / ",IF(VLOOKUP(B15,NP,12)=1,VLOOKUP(B15,NP,29),-VLOOKUP(B15,NP,29))))))</f>
        <v>9 / 4 / 8</v>
      </c>
      <c r="L17" s="78"/>
      <c r="M17" s="79"/>
      <c r="N17" s="78"/>
      <c r="O17" s="78"/>
      <c r="P17" s="79"/>
      <c r="Q17" s="78"/>
      <c r="R17" s="64"/>
      <c r="S17" s="64"/>
      <c r="T17" s="64"/>
      <c r="U17" s="65"/>
      <c r="V17" s="64"/>
      <c r="W17" s="64"/>
      <c r="X17" s="65"/>
      <c r="Y17" s="83"/>
      <c r="Z17" s="80"/>
      <c r="AA17" s="64"/>
      <c r="AB17" s="64"/>
      <c r="AC17" s="64"/>
      <c r="AD17" s="64"/>
      <c r="AE17" s="64"/>
      <c r="AF17" s="64"/>
      <c r="AG17" s="64"/>
      <c r="AH17" s="64"/>
    </row>
    <row r="18" spans="1:34" ht="12" customHeight="1">
      <c r="A18" s="60"/>
      <c r="B18" s="95">
        <f>IF(OR(B17="",VLOOKUP(B15,NP,20,FALSE)=0),"",IF(LEN(VLOOKUP(B15,NP,20,FALSE))=7,VLOOKUP(B15,NP,20,FALSE),VLOOKUP(B15,NP,20,FALSE)))</f>
        <v>9500131</v>
      </c>
      <c r="C18" s="78" t="str">
        <f>IF(B17="","",CONCATENATE(VLOOKUP(B15,NP,18,FALSE)," pts - ",VLOOKUP(B15,NP,21,FALSE)))</f>
        <v>653 pts - MORTAIN ENT</v>
      </c>
      <c r="D18" s="78"/>
      <c r="E18" s="79"/>
      <c r="F18" s="78"/>
      <c r="G18" s="78"/>
      <c r="H18" s="79"/>
      <c r="I18" s="78"/>
      <c r="J18" s="64"/>
      <c r="K18" s="83"/>
      <c r="L18" s="83"/>
      <c r="M18" s="92"/>
      <c r="N18" s="83"/>
      <c r="O18" s="83"/>
      <c r="P18" s="92"/>
      <c r="Q18" s="83"/>
      <c r="R18" s="64"/>
      <c r="S18" s="64"/>
      <c r="T18" s="64"/>
      <c r="U18" s="65"/>
      <c r="V18" s="64"/>
      <c r="W18" s="64"/>
      <c r="X18" s="65"/>
      <c r="Y18" s="83"/>
      <c r="Z18" s="80"/>
      <c r="AA18" s="64"/>
      <c r="AB18" s="64"/>
      <c r="AC18" s="64"/>
      <c r="AD18" s="64"/>
      <c r="AE18" s="64"/>
      <c r="AF18" s="64"/>
      <c r="AG18" s="64"/>
      <c r="AH18" s="64"/>
    </row>
    <row r="19" spans="1:34" ht="12" customHeight="1">
      <c r="A19" s="60"/>
      <c r="B19" s="90"/>
      <c r="C19" s="90"/>
      <c r="D19" s="64"/>
      <c r="E19" s="65"/>
      <c r="F19" s="64"/>
      <c r="G19" s="64"/>
      <c r="H19" s="65"/>
      <c r="I19" s="64"/>
      <c r="J19" s="64"/>
      <c r="K19" s="64"/>
      <c r="L19" s="64"/>
      <c r="M19" s="65"/>
      <c r="N19" s="64"/>
      <c r="O19" s="64"/>
      <c r="P19" s="65"/>
      <c r="Q19" s="64"/>
      <c r="R19" s="85">
        <v>7</v>
      </c>
      <c r="S19" s="70" t="s">
        <v>44</v>
      </c>
      <c r="T19" s="70"/>
      <c r="U19" s="71">
        <f>IF(VLOOKUP(R19,NP,32,FALSE)="","",IF(VLOOKUP(R19,NP,32,FALSE)=0,"",VLOOKUP(R19,NP,32,FALSE)))</f>
        <v>7</v>
      </c>
      <c r="V19" s="72">
        <f>IF(VLOOKUP(R19,NP,33,FALSE)="","",IF(VLOOKUP(R19,NP,34,FALSE)=2,"",VLOOKUP(R19,NP,34,FALSE)))</f>
        <v>45088</v>
      </c>
      <c r="W19" s="72"/>
      <c r="X19" s="73">
        <f>IF(VLOOKUP(R19,NP,33,FALSE)="","",IF(VLOOKUP(R19,NP,33,FALSE)=0,"",VLOOKUP(R19,NP,33,FALSE)))</f>
        <v>0.6666666666666666</v>
      </c>
      <c r="Y19" s="74"/>
      <c r="Z19" s="75">
        <f>IF(VLOOKUP(R19,NP,12,FALSE)=1,VLOOKUP(R19,NP,4,FALSE),IF(VLOOKUP(R19,NP,22,FALSE)=1,VLOOKUP(R19,NP,14,FALSE),""))</f>
        <v>106</v>
      </c>
      <c r="AA19" s="62" t="str">
        <f>IF(Z19="","",IF(VLOOKUP(R19,NP,12,FALSE)=1,CONCATENATE(VLOOKUP(R19,NP,5,FALSE),"  ",VLOOKUP(R19,NP,6,FALSE)),IF(VLOOKUP(R19,NP,22,FALSE)=1,CONCATENATE(VLOOKUP(R19,NP,15,FALSE),"  ",VLOOKUP(R19,NP,16,FALSE)),"")))</f>
        <v>YELKHOVA  Karolina</v>
      </c>
      <c r="AB19" s="62"/>
      <c r="AC19" s="62"/>
      <c r="AD19" s="62"/>
      <c r="AE19" s="62"/>
      <c r="AF19" s="62"/>
      <c r="AG19" s="62"/>
      <c r="AH19" s="93" t="s">
        <v>12</v>
      </c>
    </row>
    <row r="20" spans="1:34" ht="12" customHeight="1">
      <c r="A20" s="86"/>
      <c r="B20" s="64"/>
      <c r="C20" s="64"/>
      <c r="D20" s="64"/>
      <c r="E20" s="65"/>
      <c r="F20" s="64"/>
      <c r="G20" s="64"/>
      <c r="H20" s="65"/>
      <c r="I20" s="64"/>
      <c r="J20" s="64"/>
      <c r="K20" s="64"/>
      <c r="L20" s="64"/>
      <c r="M20" s="65"/>
      <c r="N20" s="64"/>
      <c r="O20" s="64"/>
      <c r="P20" s="65"/>
      <c r="Q20" s="64"/>
      <c r="R20" s="64"/>
      <c r="S20" s="64"/>
      <c r="T20" s="64"/>
      <c r="U20" s="65"/>
      <c r="V20" s="64"/>
      <c r="W20" s="64"/>
      <c r="X20" s="65"/>
      <c r="Y20" s="83"/>
      <c r="Z20" s="77"/>
      <c r="AA20" s="78" t="str">
        <f>IF(Z19="","",IF(VLOOKUP(R19,NP,12,FALSE)=1,CONCATENATE(VLOOKUP(R19,NP,8,FALSE)," pts - ",VLOOKUP(R19,NP,11,FALSE)),IF(VLOOKUP(R19,NP,22,FALSE)=1,CONCATENATE(VLOOKUP(R19,NP,18,FALSE)," pts - ",VLOOKUP(R19,NP,21,FALSE)),"")))</f>
        <v>879 pts - ARGENTAN BAYARD</v>
      </c>
      <c r="AB20" s="78"/>
      <c r="AC20" s="78"/>
      <c r="AD20" s="78"/>
      <c r="AE20" s="78"/>
      <c r="AF20" s="78"/>
      <c r="AG20" s="78"/>
      <c r="AH20" s="64"/>
    </row>
    <row r="21" spans="1:34" ht="12" customHeight="1">
      <c r="A21" s="139">
        <v>5</v>
      </c>
      <c r="B21" s="61">
        <f>IF(VLOOKUP(B23,NP,4,FALSE)=0,"",VLOOKUP(B23,NP,4,FALSE))</f>
        <v>110</v>
      </c>
      <c r="C21" s="62" t="str">
        <f>IF(B21="","",CONCATENATE(VLOOKUP(B23,NP,5,FALSE),"  ",VLOOKUP(B23,NP,6,FALSE)))</f>
        <v>CREPIN  Gwendoline</v>
      </c>
      <c r="D21" s="62"/>
      <c r="E21" s="63"/>
      <c r="F21" s="62"/>
      <c r="G21" s="62"/>
      <c r="H21" s="63"/>
      <c r="I21" s="62"/>
      <c r="J21" s="64"/>
      <c r="K21" s="64"/>
      <c r="L21" s="64"/>
      <c r="M21" s="65"/>
      <c r="N21" s="64"/>
      <c r="O21" s="64"/>
      <c r="P21" s="65"/>
      <c r="Q21" s="64"/>
      <c r="R21" s="64"/>
      <c r="S21" s="64"/>
      <c r="T21" s="64"/>
      <c r="U21" s="65"/>
      <c r="V21" s="64"/>
      <c r="W21" s="64"/>
      <c r="X21" s="65"/>
      <c r="Y21" s="83"/>
      <c r="Z21" s="80"/>
      <c r="AA21" s="78" t="str">
        <f>IF(Z19="","",CONCATENATE(IF(VLOOKUP(R19,NP,23,FALSE)="","",IF(VLOOKUP(R19,NP,12,FALSE)=1,VLOOKUP(R19,NP,23,FALSE),-VLOOKUP(R19,NP,23,FALSE))),IF(VLOOKUP(R19,NP,24,FALSE)="","",CONCATENATE(" / ",IF(VLOOKUP(R19,NP,12,FALSE)=1,VLOOKUP(R19,NP,24,FALSE),-VLOOKUP(R19,NP,24,FALSE)))),IF(VLOOKUP(R19,NP,25,FALSE)="","",CONCATENATE(" / ",IF(VLOOKUP(R19,NP,12,FALSE)=1,VLOOKUP(R19,NP,25,FALSE),-VLOOKUP(R19,NP,25,FALSE)))),IF(VLOOKUP(R19,NP,26,FALSE)="","",CONCATENATE(" / ",IF(VLOOKUP(R19,NP,12,FALSE)=1,VLOOKUP(R19,NP,26,FALSE),-VLOOKUP(R19,NP,26,FALSE)))),IF(VLOOKUP(R19,NP,27,FALSE)="","",CONCATENATE(" / ",IF(VLOOKUP(R19,NP,12,FALSE)=1,VLOOKUP(R19,NP,27,FALSE),-VLOOKUP(R19,NP,27,FALSE)))),IF(VLOOKUP(R19,NP,28)="","",CONCATENATE(" / ",IF(VLOOKUP(R19,NP,12)=1,VLOOKUP(R19,NP,28),-VLOOKUP(R19,NP,28)))),IF(VLOOKUP(R19,NP,29)="","",CONCATENATE(" / ",IF(VLOOKUP(R19,NP,12)=1,VLOOKUP(R19,NP,29),-VLOOKUP(R19,NP,29))))))</f>
        <v>-8 / 9 / 5 / -10 / 4</v>
      </c>
      <c r="AB21" s="78"/>
      <c r="AC21" s="78"/>
      <c r="AD21" s="78"/>
      <c r="AE21" s="78"/>
      <c r="AF21" s="78"/>
      <c r="AG21" s="78"/>
      <c r="AH21" s="64"/>
    </row>
    <row r="22" spans="1:34" ht="12" customHeight="1">
      <c r="A22" s="60"/>
      <c r="B22" s="95">
        <f>IF(OR(B21="",VLOOKUP(B23,NP,10,FALSE)=0),"",IF(LEN(VLOOKUP(B23,NP,10,FALSE))=7,VLOOKUP(B23,NP,10,FALSE),VLOOKUP(B23,NP,10,FALSE)))</f>
        <v>9270151</v>
      </c>
      <c r="C22" s="78" t="str">
        <f>IF(B21="","",CONCATENATE(VLOOKUP(B23,NP,8,FALSE)," pts - ",VLOOKUP(B23,NP,11,FALSE)))</f>
        <v>551 pts - NQTT</v>
      </c>
      <c r="D22" s="78"/>
      <c r="E22" s="79"/>
      <c r="F22" s="78"/>
      <c r="G22" s="78"/>
      <c r="H22" s="79"/>
      <c r="I22" s="78"/>
      <c r="J22" s="68">
        <v>5</v>
      </c>
      <c r="K22" s="64"/>
      <c r="L22" s="64"/>
      <c r="M22" s="65"/>
      <c r="N22" s="64"/>
      <c r="O22" s="64"/>
      <c r="P22" s="65"/>
      <c r="Q22" s="64"/>
      <c r="R22" s="64"/>
      <c r="S22" s="64"/>
      <c r="T22" s="64"/>
      <c r="U22" s="65"/>
      <c r="V22" s="64"/>
      <c r="W22" s="64"/>
      <c r="X22" s="65"/>
      <c r="Y22" s="83"/>
      <c r="Z22" s="80"/>
      <c r="AA22" s="64"/>
      <c r="AB22" s="64"/>
      <c r="AC22" s="64"/>
      <c r="AD22" s="64"/>
      <c r="AE22" s="64"/>
      <c r="AF22" s="64"/>
      <c r="AG22" s="64"/>
      <c r="AH22" s="64"/>
    </row>
    <row r="23" spans="1:34" ht="12" customHeight="1">
      <c r="A23" s="60"/>
      <c r="B23" s="69">
        <v>3</v>
      </c>
      <c r="C23" s="70" t="s">
        <v>44</v>
      </c>
      <c r="D23" s="70"/>
      <c r="E23" s="71">
        <f>IF(VLOOKUP(B23,NP,32,FALSE)="","",IF(VLOOKUP(B23,NP,32,FALSE)=0,"",VLOOKUP(B23,NP,32,FALSE)))</f>
        <v>15</v>
      </c>
      <c r="F23" s="72">
        <f>IF(VLOOKUP(B23,NP,33,FALSE)="","",IF(VLOOKUP(B23,NP,34,FALSE)=2,"",VLOOKUP(B23,NP,34,FALSE)))</f>
        <v>45088</v>
      </c>
      <c r="G23" s="72"/>
      <c r="H23" s="73">
        <f>IF(VLOOKUP(B23,NP,33,FALSE)="","",IF(VLOOKUP(B23,NP,33,FALSE)=0,"",VLOOKUP(B23,NP,33,FALSE)))</f>
        <v>0.5833333333333334</v>
      </c>
      <c r="I23" s="74"/>
      <c r="J23" s="75">
        <f>IF(VLOOKUP(J27,NP,4,FALSE)=0,"",VLOOKUP(J27,NP,4,FALSE))</f>
        <v>110</v>
      </c>
      <c r="K23" s="62" t="str">
        <f>IF(J23="","",CONCATENATE(VLOOKUP(J27,NP,5,FALSE),"  ",VLOOKUP(J27,NP,6,FALSE)))</f>
        <v>CREPIN  Gwendoline</v>
      </c>
      <c r="L23" s="62"/>
      <c r="M23" s="63"/>
      <c r="N23" s="62"/>
      <c r="O23" s="62"/>
      <c r="P23" s="63"/>
      <c r="Q23" s="62"/>
      <c r="R23" s="64"/>
      <c r="S23" s="64"/>
      <c r="T23" s="64"/>
      <c r="U23" s="65"/>
      <c r="V23" s="64"/>
      <c r="W23" s="64"/>
      <c r="X23" s="65"/>
      <c r="Y23" s="64"/>
      <c r="Z23" s="80"/>
      <c r="AA23" s="64"/>
      <c r="AB23" s="64"/>
      <c r="AC23" s="64"/>
      <c r="AD23" s="64"/>
      <c r="AE23" s="64"/>
      <c r="AF23" s="64"/>
      <c r="AG23" s="64"/>
      <c r="AH23" s="64"/>
    </row>
    <row r="24" spans="1:34" ht="12" customHeight="1">
      <c r="A24" s="60"/>
      <c r="B24" s="2"/>
      <c r="C24" s="3"/>
      <c r="D24" s="3"/>
      <c r="E24" s="50"/>
      <c r="F24" s="3"/>
      <c r="G24" s="3"/>
      <c r="H24" s="50"/>
      <c r="I24" s="76"/>
      <c r="J24" s="77"/>
      <c r="K24" s="78" t="str">
        <f>IF(J23="","",CONCATENATE(VLOOKUP(J27,NP,8,FALSE)," pts - ",VLOOKUP(J27,NP,11,FALSE)))</f>
        <v>551 pts - NQTT</v>
      </c>
      <c r="L24" s="78"/>
      <c r="M24" s="79"/>
      <c r="N24" s="78"/>
      <c r="O24" s="78"/>
      <c r="P24" s="79"/>
      <c r="Q24" s="78"/>
      <c r="R24" s="80"/>
      <c r="S24" s="64"/>
      <c r="T24" s="64"/>
      <c r="U24" s="65"/>
      <c r="V24" s="64"/>
      <c r="W24" s="64"/>
      <c r="X24" s="65"/>
      <c r="Y24" s="64"/>
      <c r="Z24" s="80"/>
      <c r="AA24" s="64"/>
      <c r="AB24" s="64"/>
      <c r="AC24" s="64"/>
      <c r="AD24" s="64"/>
      <c r="AE24" s="64"/>
      <c r="AF24" s="64"/>
      <c r="AG24" s="64"/>
      <c r="AH24" s="64"/>
    </row>
    <row r="25" spans="1:34" ht="12" customHeight="1">
      <c r="A25" s="140">
        <v>6</v>
      </c>
      <c r="B25" s="61">
        <f>IF(VLOOKUP(B23,NP,14,FALSE)=0,"",VLOOKUP(B23,NP,14,FALSE))</f>
        <v>112</v>
      </c>
      <c r="C25" s="62" t="str">
        <f>IF(B25="","",CONCATENATE(VLOOKUP(B23,NP,15,FALSE),"  ",VLOOKUP(B23,NP,16,FALSE)))</f>
        <v>LE  MOAL  Lea</v>
      </c>
      <c r="D25" s="62"/>
      <c r="E25" s="63"/>
      <c r="F25" s="62"/>
      <c r="G25" s="62"/>
      <c r="H25" s="63"/>
      <c r="I25" s="62"/>
      <c r="J25" s="80"/>
      <c r="K25" s="78" t="str">
        <f>IF(J23="","",CONCATENATE(IF(VLOOKUP(B23,NP,23,FALSE)="","",IF(VLOOKUP(B23,NP,12,FALSE)=1,VLOOKUP(B23,NP,23,FALSE),-VLOOKUP(B23,NP,23,FALSE))),IF(VLOOKUP(B23,NP,24,FALSE)="","",CONCATENATE(" / ",IF(VLOOKUP(B23,NP,12,FALSE)=1,VLOOKUP(B23,NP,24,FALSE),-VLOOKUP(B23,NP,24,FALSE)))),IF(VLOOKUP(B23,NP,25,FALSE)="","",CONCATENATE(" / ",IF(VLOOKUP(B23,NP,12,FALSE)=1,VLOOKUP(B23,NP,25,FALSE),-VLOOKUP(B23,NP,25,FALSE)))),IF(VLOOKUP(B23,NP,26,FALSE)="","",CONCATENATE(" / ",IF(VLOOKUP(B23,NP,12,FALSE)=1,VLOOKUP(B23,NP,26,FALSE),-VLOOKUP(B23,NP,26,FALSE)))),IF(VLOOKUP(B23,NP,27,FALSE)="","",CONCATENATE(" / ",IF(VLOOKUP(B23,NP,12,FALSE)=1,VLOOKUP(B23,NP,27,FALSE),-VLOOKUP(B23,NP,27,FALSE)))),IF(VLOOKUP(B23,NP,28)="","",CONCATENATE(" / ",IF(VLOOKUP(B23,NP,12)=1,VLOOKUP(B23,NP,28),-VLOOKUP(B23,NP,28)))),IF(VLOOKUP(B23,NP,29)="","",CONCATENATE(" / ",IF(VLOOKUP(B23,NP,12)=1,VLOOKUP(B23,NP,29),-VLOOKUP(B23,NP,29))))))</f>
        <v>7 / 7 / 6</v>
      </c>
      <c r="L25" s="78"/>
      <c r="M25" s="79"/>
      <c r="N25" s="78"/>
      <c r="O25" s="78"/>
      <c r="P25" s="79"/>
      <c r="Q25" s="78"/>
      <c r="R25" s="80"/>
      <c r="S25" s="64"/>
      <c r="T25" s="64"/>
      <c r="U25" s="65"/>
      <c r="V25" s="64"/>
      <c r="W25" s="64"/>
      <c r="X25" s="65"/>
      <c r="Y25" s="64"/>
      <c r="Z25" s="80"/>
      <c r="AA25" s="64"/>
      <c r="AB25" s="64"/>
      <c r="AC25" s="64"/>
      <c r="AD25" s="64"/>
      <c r="AE25" s="64"/>
      <c r="AF25" s="64"/>
      <c r="AG25" s="64"/>
      <c r="AH25" s="64"/>
    </row>
    <row r="26" spans="1:34" ht="12" customHeight="1">
      <c r="A26" s="60"/>
      <c r="B26" s="95">
        <f>IF(OR(B25="",VLOOKUP(B23,NP,20,FALSE)=0),"",IF(LEN(VLOOKUP(B23,NP,20,FALSE))=7,VLOOKUP(B23,NP,20,FALSE),VLOOKUP(B23,NP,20,FALSE)))</f>
        <v>9760291</v>
      </c>
      <c r="C26" s="81" t="str">
        <f>IF(B25="","",CONCATENATE(VLOOKUP(B23,NP,18,FALSE)," pts - ",VLOOKUP(B23,NP,21,FALSE)))</f>
        <v>542 pts - MontivilliersTT</v>
      </c>
      <c r="D26" s="81"/>
      <c r="E26" s="82"/>
      <c r="F26" s="81"/>
      <c r="G26" s="81"/>
      <c r="H26" s="82"/>
      <c r="I26" s="81"/>
      <c r="J26" s="83"/>
      <c r="K26" s="64"/>
      <c r="L26" s="64"/>
      <c r="M26" s="65"/>
      <c r="N26" s="64"/>
      <c r="O26" s="64"/>
      <c r="P26" s="65"/>
      <c r="Q26" s="83"/>
      <c r="R26" s="80"/>
      <c r="S26" s="64"/>
      <c r="T26" s="64"/>
      <c r="U26" s="65"/>
      <c r="V26" s="64"/>
      <c r="W26" s="64"/>
      <c r="X26" s="65"/>
      <c r="Y26" s="64"/>
      <c r="Z26" s="80"/>
      <c r="AA26" s="64"/>
      <c r="AB26" s="64"/>
      <c r="AC26" s="64"/>
      <c r="AD26" s="64"/>
      <c r="AE26" s="64"/>
      <c r="AF26" s="64"/>
      <c r="AG26" s="64"/>
      <c r="AH26" s="64"/>
    </row>
    <row r="27" spans="1:34" ht="12" customHeight="1">
      <c r="A27" s="60"/>
      <c r="B27" s="4"/>
      <c r="C27" s="84"/>
      <c r="D27" s="84"/>
      <c r="E27" s="47"/>
      <c r="F27" s="5"/>
      <c r="G27" s="5"/>
      <c r="H27" s="47"/>
      <c r="I27" s="84"/>
      <c r="J27" s="85">
        <v>6</v>
      </c>
      <c r="K27" s="70" t="s">
        <v>44</v>
      </c>
      <c r="L27" s="70"/>
      <c r="M27" s="71">
        <f>IF(VLOOKUP(J27,NP,32,FALSE)="","",IF(VLOOKUP(J27,NP,32,FALSE)=0,"",VLOOKUP(J27,NP,32,FALSE)))</f>
        <v>12</v>
      </c>
      <c r="N27" s="72">
        <f>IF(VLOOKUP(J27,NP,33,FALSE)="","",IF(VLOOKUP(J27,NP,34,FALSE)=2,"",VLOOKUP(J27,NP,34,FALSE)))</f>
        <v>45088</v>
      </c>
      <c r="O27" s="72"/>
      <c r="P27" s="73">
        <f>IF(VLOOKUP(J27,NP,33,FALSE)="","",IF(VLOOKUP(J27,NP,33,FALSE)=0,"",VLOOKUP(J27,NP,33,FALSE)))</f>
        <v>0.625</v>
      </c>
      <c r="Q27" s="74"/>
      <c r="R27" s="75">
        <f>IF(VLOOKUP(R19,NP,14,FALSE)=0,"",VLOOKUP(R19,NP,14,FALSE))</f>
        <v>108</v>
      </c>
      <c r="S27" s="62" t="str">
        <f>IF(R27="","",CONCATENATE(VLOOKUP(R19,NP,15,FALSE),"  ",VLOOKUP(R19,NP,16,FALSE)))</f>
        <v>MARIE  Elsa</v>
      </c>
      <c r="T27" s="62"/>
      <c r="U27" s="63"/>
      <c r="V27" s="62"/>
      <c r="W27" s="62"/>
      <c r="X27" s="63"/>
      <c r="Y27" s="62"/>
      <c r="Z27" s="80"/>
      <c r="AA27" s="64"/>
      <c r="AB27" s="64"/>
      <c r="AC27" s="64"/>
      <c r="AD27" s="64"/>
      <c r="AE27" s="64"/>
      <c r="AF27" s="64"/>
      <c r="AG27" s="64"/>
      <c r="AH27" s="64"/>
    </row>
    <row r="28" spans="1:25" ht="12" customHeight="1">
      <c r="A28" s="86"/>
      <c r="B28" s="2"/>
      <c r="C28" s="3"/>
      <c r="D28" s="3"/>
      <c r="E28" s="50"/>
      <c r="F28" s="3"/>
      <c r="G28" s="3"/>
      <c r="H28" s="50"/>
      <c r="I28" s="76"/>
      <c r="J28" s="64"/>
      <c r="K28" s="64"/>
      <c r="L28" s="64"/>
      <c r="M28" s="65"/>
      <c r="N28" s="64"/>
      <c r="O28" s="64"/>
      <c r="P28" s="65"/>
      <c r="Q28" s="83"/>
      <c r="R28" s="68">
        <v>8</v>
      </c>
      <c r="S28" s="28" t="str">
        <f>IF(R27="","",CONCATENATE(VLOOKUP(R19,NP,18,FALSE)," pts - ",VLOOKUP(R19,NP,21,FALSE)))</f>
        <v>679 pts - MontivilliersTT</v>
      </c>
      <c r="T28" s="28"/>
      <c r="U28" s="51"/>
      <c r="V28" s="28"/>
      <c r="W28" s="28"/>
      <c r="X28" s="51"/>
      <c r="Y28" s="28"/>
    </row>
    <row r="29" spans="1:25" ht="12" customHeight="1">
      <c r="A29" s="140">
        <v>7</v>
      </c>
      <c r="B29" s="61">
        <f>IF(VLOOKUP(B31,NP,4,FALSE)=0,"",VLOOKUP(B31,NP,4,FALSE))</f>
        <v>113</v>
      </c>
      <c r="C29" s="62" t="str">
        <f>IF(B29="","",CONCATENATE(VLOOKUP(B31,NP,5,FALSE),"  ",VLOOKUP(B31,NP,6,FALSE)))</f>
        <v>SALETTES  Leana</v>
      </c>
      <c r="D29" s="62"/>
      <c r="E29" s="63"/>
      <c r="F29" s="62"/>
      <c r="G29" s="62"/>
      <c r="H29" s="63"/>
      <c r="I29" s="62"/>
      <c r="J29" s="64"/>
      <c r="K29" s="64"/>
      <c r="L29" s="64"/>
      <c r="M29" s="65"/>
      <c r="N29" s="64"/>
      <c r="O29" s="64"/>
      <c r="P29" s="65"/>
      <c r="Q29" s="83"/>
      <c r="R29" s="94"/>
      <c r="S29" s="27" t="str">
        <f>IF(R27="","",CONCATENATE(IF(VLOOKUP(J27,NP,23,FALSE)="","",IF(VLOOKUP(J27,NP,12,FALSE)=1,VLOOKUP(J27,NP,23,FALSE),-VLOOKUP(J27,NP,23,FALSE))),IF(VLOOKUP(J27,NP,24,FALSE)="","",CONCATENATE(" / ",IF(VLOOKUP(J27,NP,12,FALSE)=1,VLOOKUP(J27,NP,24,FALSE),-VLOOKUP(J27,NP,24,FALSE)))),IF(VLOOKUP(J27,NP,25,FALSE)="","",CONCATENATE(" / ",IF(VLOOKUP(J27,NP,12,FALSE)=1,VLOOKUP(J27,NP,25,FALSE),-VLOOKUP(J27,NP,25,FALSE)))),IF(VLOOKUP(J27,NP,26,FALSE)="","",CONCATENATE(" / ",IF(VLOOKUP(J27,NP,12,FALSE)=1,VLOOKUP(J27,NP,26,FALSE),-VLOOKUP(J27,NP,26,FALSE)))),IF(VLOOKUP(J27,NP,27,FALSE)="","",CONCATENATE(" / ",IF(VLOOKUP(J27,NP,12,FALSE)=1,VLOOKUP(J27,NP,27,FALSE),-VLOOKUP(J27,NP,27,FALSE)))),IF(VLOOKUP(J27,NP,28)="","",CONCATENATE(" / ",IF(VLOOKUP(J27,NP,12)=1,VLOOKUP(J27,NP,28),-VLOOKUP(J27,NP,28)))),IF(VLOOKUP(J27,NP,29)="","",CONCATENATE(" / ",IF(VLOOKUP(J27,NP,12)=1,VLOOKUP(J27,NP,29),-VLOOKUP(J27,NP,29))))))</f>
        <v>3 / 11 / 10</v>
      </c>
      <c r="T29" s="27"/>
      <c r="U29" s="52"/>
      <c r="V29" s="27"/>
      <c r="W29" s="27"/>
      <c r="X29" s="52"/>
      <c r="Y29" s="27"/>
    </row>
    <row r="30" spans="1:34" ht="12" customHeight="1">
      <c r="A30" s="60"/>
      <c r="B30" s="95">
        <f>IF(OR(B29="",VLOOKUP(B31,NP,10,FALSE)=0),"",IF(LEN(VLOOKUP(B31,NP,10,FALSE))=7,VLOOKUP(B31,NP,10,FALSE),VLOOKUP(B31,NP,10,FALSE)))</f>
        <v>9500131</v>
      </c>
      <c r="C30" s="78" t="str">
        <f>IF(B29="","",CONCATENATE(VLOOKUP(B31,NP,8,FALSE)," pts - ",VLOOKUP(B31,NP,11,FALSE)))</f>
        <v>545 pts - MORTAIN ENT</v>
      </c>
      <c r="D30" s="78"/>
      <c r="E30" s="79"/>
      <c r="F30" s="78"/>
      <c r="G30" s="78"/>
      <c r="H30" s="79"/>
      <c r="I30" s="78"/>
      <c r="J30" s="80"/>
      <c r="K30" s="64"/>
      <c r="L30" s="64"/>
      <c r="M30" s="65"/>
      <c r="N30" s="64"/>
      <c r="O30" s="64"/>
      <c r="P30" s="65"/>
      <c r="Q30" s="83"/>
      <c r="R30" s="80"/>
      <c r="S30" s="103"/>
      <c r="T30" s="104"/>
      <c r="U30" s="106"/>
      <c r="V30" s="104"/>
      <c r="W30" s="104"/>
      <c r="X30" s="106"/>
      <c r="Y30" s="105"/>
      <c r="Z30" s="99">
        <f>IF(AND(VLOOKUP(R19,NP,12,FALSE)=0,VLOOKUP(R19,NP,22,FALSE)=0),"",IF(VLOOKUP(R19,NP,12,FALSE)=0,VLOOKUP(R19,NP,4,FALSE),IF(VLOOKUP(R19,NP,22,FALSE)=0,VLOOKUP(R19,NP,14,FALSE),"")))</f>
        <v>108</v>
      </c>
      <c r="AA30" s="100" t="str">
        <f>IF(Z30="","",IF(VLOOKUP(R19,NP,12,FALSE)=0,CONCATENATE(VLOOKUP(R19,NP,5,FALSE),"  ",VLOOKUP(R19,NP,6,FALSE)),IF(VLOOKUP(R19,NP,22,FALSE)=0,CONCATENATE(VLOOKUP(R19,NP,15,FALSE),"  ",VLOOKUP(R19,NP,16,FALSE)),"")))</f>
        <v>MARIE  Elsa</v>
      </c>
      <c r="AB30" s="100"/>
      <c r="AC30" s="100"/>
      <c r="AD30" s="100"/>
      <c r="AE30" s="100"/>
      <c r="AF30" s="100"/>
      <c r="AG30" s="100"/>
      <c r="AH30" s="136" t="s">
        <v>13</v>
      </c>
    </row>
    <row r="31" spans="1:34" ht="12" customHeight="1">
      <c r="A31" s="60"/>
      <c r="B31" s="69">
        <v>4</v>
      </c>
      <c r="C31" s="70" t="s">
        <v>44</v>
      </c>
      <c r="D31" s="70"/>
      <c r="E31" s="71">
        <f>IF(VLOOKUP(B31,NP,32,FALSE)="","",IF(VLOOKUP(B31,NP,32,FALSE)=0,"",VLOOKUP(B31,NP,32,FALSE)))</f>
        <v>16</v>
      </c>
      <c r="F31" s="72">
        <f>IF(VLOOKUP(B31,NP,33,FALSE)="","",IF(VLOOKUP(B31,NP,34,FALSE)=2,"",VLOOKUP(B31,NP,34,FALSE)))</f>
        <v>45088</v>
      </c>
      <c r="G31" s="72"/>
      <c r="H31" s="73">
        <f>IF(VLOOKUP(B31,NP,33,FALSE)="","",IF(VLOOKUP(B31,NP,33,FALSE)=0,"",VLOOKUP(B31,NP,33,FALSE)))</f>
        <v>0.5833333333333334</v>
      </c>
      <c r="I31" s="74"/>
      <c r="J31" s="75">
        <f>IF(VLOOKUP(J27,NP,14,FALSE)=0,"",VLOOKUP(J27,NP,14,FALSE))</f>
        <v>108</v>
      </c>
      <c r="K31" s="62" t="str">
        <f>IF(J31="","",CONCATENATE(VLOOKUP(J27,NP,15,FALSE),"  ",VLOOKUP(J27,NP,16,FALSE)))</f>
        <v>MARIE  Elsa</v>
      </c>
      <c r="L31" s="62"/>
      <c r="M31" s="63"/>
      <c r="N31" s="62"/>
      <c r="O31" s="62"/>
      <c r="P31" s="63"/>
      <c r="Q31" s="62"/>
      <c r="R31" s="80"/>
      <c r="S31" s="98"/>
      <c r="T31" s="98"/>
      <c r="U31" s="107"/>
      <c r="V31" s="98"/>
      <c r="W31" s="98"/>
      <c r="X31" s="107"/>
      <c r="Y31" s="137"/>
      <c r="Z31" s="102"/>
      <c r="AA31" s="101" t="str">
        <f>IF(Z30="","",IF(VLOOKUP(R19,NP,12,FALSE)=0,CONCATENATE(VLOOKUP(R19,NP,8,FALSE)," pts - ",VLOOKUP(R19,NP,11,FALSE)),IF(VLOOKUP(R19,NP,22,FALSE)=0,CONCATENATE(VLOOKUP(R19,NP,18,FALSE)," pts - ",VLOOKUP(R19,NP,21,FALSE)),"")))</f>
        <v>679 pts - MontivilliersTT</v>
      </c>
      <c r="AB31" s="101"/>
      <c r="AC31" s="101"/>
      <c r="AD31" s="101"/>
      <c r="AE31" s="101"/>
      <c r="AF31" s="101"/>
      <c r="AG31" s="101"/>
      <c r="AH31" s="98"/>
    </row>
    <row r="32" spans="1:25" ht="12" customHeight="1">
      <c r="A32" s="60"/>
      <c r="B32" s="87"/>
      <c r="C32" s="88"/>
      <c r="D32" s="88"/>
      <c r="E32" s="89"/>
      <c r="F32" s="88"/>
      <c r="G32" s="88"/>
      <c r="H32" s="89"/>
      <c r="I32" s="83"/>
      <c r="J32" s="68">
        <v>8</v>
      </c>
      <c r="K32" s="81" t="str">
        <f>IF(J31="","",CONCATENATE(VLOOKUP(J27,NP,18,FALSE)," pts - ",VLOOKUP(J27,NP,21,FALSE)))</f>
        <v>679 pts - MontivilliersTT</v>
      </c>
      <c r="L32" s="81"/>
      <c r="M32" s="82"/>
      <c r="N32" s="81"/>
      <c r="O32" s="81"/>
      <c r="P32" s="82"/>
      <c r="Q32" s="81"/>
      <c r="R32" s="87"/>
      <c r="S32" s="30"/>
      <c r="T32" s="30"/>
      <c r="U32" s="53"/>
      <c r="V32" s="30"/>
      <c r="W32" s="30"/>
      <c r="X32" s="53"/>
      <c r="Y32" s="31"/>
    </row>
    <row r="33" spans="1:34" ht="12" customHeight="1">
      <c r="A33" s="138">
        <v>8</v>
      </c>
      <c r="B33" s="61">
        <f>IF(VLOOKUP(B31,NP,14,FALSE)=0,"",VLOOKUP(B31,NP,14,FALSE))</f>
        <v>108</v>
      </c>
      <c r="C33" s="62" t="str">
        <f>IF(B33="","",CONCATENATE(VLOOKUP(B31,NP,15,FALSE),"  ",VLOOKUP(B31,NP,16,FALSE)))</f>
        <v>MARIE  Elsa</v>
      </c>
      <c r="D33" s="62"/>
      <c r="E33" s="63"/>
      <c r="F33" s="62"/>
      <c r="G33" s="62"/>
      <c r="H33" s="63"/>
      <c r="I33" s="91"/>
      <c r="J33" s="129"/>
      <c r="K33" s="141"/>
      <c r="L33" s="141"/>
      <c r="M33" s="142"/>
      <c r="N33" s="141"/>
      <c r="O33" s="141"/>
      <c r="P33" s="142"/>
      <c r="Q33" s="143"/>
      <c r="R33" s="144"/>
      <c r="S33" s="144"/>
      <c r="T33" s="144"/>
      <c r="U33" s="145"/>
      <c r="V33" s="144"/>
      <c r="W33" s="144"/>
      <c r="X33" s="145"/>
      <c r="Y33" s="144"/>
      <c r="Z33" s="144"/>
      <c r="AA33" s="146"/>
      <c r="AB33" s="146"/>
      <c r="AC33" s="146"/>
      <c r="AD33" s="146"/>
      <c r="AE33" s="146"/>
      <c r="AF33" s="146"/>
      <c r="AG33" s="144"/>
      <c r="AH33" s="147"/>
    </row>
    <row r="34" spans="1:34" ht="12" customHeight="1">
      <c r="A34" s="60"/>
      <c r="B34" s="95">
        <f>IF(OR(B33="",VLOOKUP(B31,NP,20,FALSE)=0),"",IF(LEN(VLOOKUP(B31,NP,20,FALSE))=7,VLOOKUP(B31,NP,20,FALSE),VLOOKUP(B31,NP,20,FALSE)))</f>
        <v>9760291</v>
      </c>
      <c r="C34" s="78" t="str">
        <f>IF(B33="","",CONCATENATE(VLOOKUP(B31,NP,18,FALSE)," pts - ",VLOOKUP(B31,NP,21,FALSE)))</f>
        <v>679 pts - MontivilliersTT</v>
      </c>
      <c r="D34" s="78"/>
      <c r="E34" s="79"/>
      <c r="F34" s="78"/>
      <c r="G34" s="78"/>
      <c r="H34" s="79"/>
      <c r="I34" s="78"/>
      <c r="J34" s="127"/>
      <c r="K34" s="148"/>
      <c r="L34" s="148"/>
      <c r="M34" s="149"/>
      <c r="N34" s="148"/>
      <c r="O34" s="148"/>
      <c r="P34" s="149"/>
      <c r="Q34" s="144"/>
      <c r="R34" s="150"/>
      <c r="S34" s="150"/>
      <c r="T34" s="150"/>
      <c r="U34" s="150"/>
      <c r="V34" s="150"/>
      <c r="W34" s="150"/>
      <c r="X34" s="150"/>
      <c r="Y34" s="150"/>
      <c r="Z34" s="144"/>
      <c r="AA34" s="144"/>
      <c r="AB34" s="144"/>
      <c r="AC34" s="144"/>
      <c r="AD34" s="144"/>
      <c r="AE34" s="144"/>
      <c r="AF34" s="144"/>
      <c r="AG34" s="144"/>
      <c r="AH34" s="144"/>
    </row>
    <row r="35" spans="1:39" ht="12" customHeight="1">
      <c r="A35" s="34"/>
      <c r="B35" s="133"/>
      <c r="C35" s="183"/>
      <c r="D35" s="184"/>
      <c r="E35" s="185"/>
      <c r="F35" s="184"/>
      <c r="G35" s="184"/>
      <c r="H35" s="185"/>
      <c r="I35" s="144"/>
      <c r="J35" s="141"/>
      <c r="K35" s="148"/>
      <c r="L35" s="148"/>
      <c r="M35" s="149"/>
      <c r="N35" s="148"/>
      <c r="O35" s="148"/>
      <c r="P35" s="149"/>
      <c r="Q35" s="151"/>
      <c r="R35" s="152" t="s">
        <v>2</v>
      </c>
      <c r="S35" s="152"/>
      <c r="T35" s="152"/>
      <c r="U35" s="152"/>
      <c r="V35" s="152"/>
      <c r="W35" s="152"/>
      <c r="X35" s="152"/>
      <c r="Y35" s="152"/>
      <c r="Z35" s="153"/>
      <c r="AA35" s="151"/>
      <c r="AB35" s="151"/>
      <c r="AC35" s="151"/>
      <c r="AD35" s="151"/>
      <c r="AE35" s="151"/>
      <c r="AF35" s="151"/>
      <c r="AG35" s="151"/>
      <c r="AH35" s="154"/>
      <c r="AI35" s="144"/>
      <c r="AM35" s="19"/>
    </row>
    <row r="36" spans="1:39" ht="15.75" customHeight="1">
      <c r="A36" s="34"/>
      <c r="B36" s="133"/>
      <c r="C36" s="183"/>
      <c r="D36" s="183"/>
      <c r="E36" s="186"/>
      <c r="F36" s="183"/>
      <c r="G36" s="183"/>
      <c r="H36" s="186"/>
      <c r="I36" s="144"/>
      <c r="J36" s="187"/>
      <c r="K36" s="155"/>
      <c r="L36" s="155"/>
      <c r="M36" s="156"/>
      <c r="N36" s="155"/>
      <c r="O36" s="155"/>
      <c r="P36" s="156"/>
      <c r="Q36" s="151"/>
      <c r="R36" s="153"/>
      <c r="S36" s="151"/>
      <c r="T36" s="151"/>
      <c r="U36" s="157"/>
      <c r="V36" s="151"/>
      <c r="W36" s="151"/>
      <c r="X36" s="157"/>
      <c r="Y36" s="151"/>
      <c r="Z36" s="151"/>
      <c r="AA36" s="151"/>
      <c r="AB36" s="151"/>
      <c r="AC36" s="151"/>
      <c r="AD36" s="151"/>
      <c r="AE36" s="151"/>
      <c r="AF36" s="151"/>
      <c r="AG36" s="151"/>
      <c r="AH36" s="154"/>
      <c r="AI36" s="144"/>
      <c r="AM36" s="19"/>
    </row>
    <row r="37" spans="1:39" ht="15.75" customHeight="1">
      <c r="A37" s="34"/>
      <c r="B37" s="133"/>
      <c r="C37" s="183"/>
      <c r="D37" s="183"/>
      <c r="E37" s="186"/>
      <c r="F37" s="183"/>
      <c r="G37" s="183"/>
      <c r="H37" s="186"/>
      <c r="I37" s="144"/>
      <c r="J37" s="187"/>
      <c r="K37" s="158"/>
      <c r="L37" s="158"/>
      <c r="M37" s="159"/>
      <c r="N37" s="158"/>
      <c r="O37" s="158"/>
      <c r="P37" s="159"/>
      <c r="Q37" s="146">
        <v>4</v>
      </c>
      <c r="R37" s="160">
        <f>IF(AND(VLOOKUP(J11,NP,12,FALSE)=0,VLOOKUP(J11,NP,22,FALSE)=0),"",IF(VLOOKUP(J11,NP,12,FALSE)=0,VLOOKUP(J11,NP,4,FALSE),IF(VLOOKUP(J11,NP,22,FALSE)=0,VLOOKUP(J11,NP,14,FALSE),"")))</f>
        <v>109</v>
      </c>
      <c r="S37" s="161" t="str">
        <f>IF(R37="","",IF(VLOOKUP(J11,NP,12,FALSE)=0,CONCATENATE(VLOOKUP(J11,NP,5,FALSE),"  ",VLOOKUP(J11,NP,6,FALSE)),IF(VLOOKUP(J11,NP,22,FALSE)=0,CONCATENATE(VLOOKUP(J11,NP,15,FALSE),"  ",VLOOKUP(J11,NP,16,FALSE)),"")))</f>
        <v>DESGUE  Candice</v>
      </c>
      <c r="T37" s="161"/>
      <c r="U37" s="162"/>
      <c r="V37" s="161"/>
      <c r="W37" s="161"/>
      <c r="X37" s="162"/>
      <c r="Y37" s="161"/>
      <c r="Z37" s="144"/>
      <c r="AA37" s="144"/>
      <c r="AB37" s="144"/>
      <c r="AC37" s="145"/>
      <c r="AD37" s="144"/>
      <c r="AE37" s="144"/>
      <c r="AF37" s="145"/>
      <c r="AG37" s="151"/>
      <c r="AH37" s="154"/>
      <c r="AI37" s="144"/>
      <c r="AM37" s="19"/>
    </row>
    <row r="38" spans="1:39" ht="12" customHeight="1">
      <c r="A38" s="34"/>
      <c r="B38" s="135"/>
      <c r="C38" s="188"/>
      <c r="D38" s="188"/>
      <c r="E38" s="189"/>
      <c r="F38" s="188"/>
      <c r="G38" s="188"/>
      <c r="H38" s="189"/>
      <c r="I38" s="144"/>
      <c r="J38" s="187"/>
      <c r="K38" s="163"/>
      <c r="L38" s="163"/>
      <c r="M38" s="159"/>
      <c r="N38" s="163"/>
      <c r="O38" s="163"/>
      <c r="P38" s="159"/>
      <c r="Q38" s="146"/>
      <c r="R38" s="164"/>
      <c r="S38" s="143" t="str">
        <f>IF(R37="","",IF(VLOOKUP(J11,NP,12,FALSE)=0,CONCATENATE(VLOOKUP(J11,NP,8,FALSE)," pts - ",VLOOKUP(J11,NP,11,FALSE)),IF(VLOOKUP(J11,NP,22,FALSE)=0,CONCATENATE(VLOOKUP(J11,NP,18,FALSE)," pts - ",VLOOKUP(J11,NP,21,FALSE)),"")))</f>
        <v>653 pts - MORTAIN ENT</v>
      </c>
      <c r="T38" s="143"/>
      <c r="U38" s="165"/>
      <c r="V38" s="143"/>
      <c r="W38" s="143"/>
      <c r="X38" s="165"/>
      <c r="Y38" s="143"/>
      <c r="Z38" s="144"/>
      <c r="AA38" s="144"/>
      <c r="AB38" s="144"/>
      <c r="AC38" s="145"/>
      <c r="AD38" s="144"/>
      <c r="AE38" s="144"/>
      <c r="AF38" s="145"/>
      <c r="AG38" s="151"/>
      <c r="AH38" s="154"/>
      <c r="AI38" s="144"/>
      <c r="AM38" s="19"/>
    </row>
    <row r="39" spans="1:39" ht="12" customHeight="1">
      <c r="A39" s="34"/>
      <c r="B39" s="132"/>
      <c r="C39" s="190"/>
      <c r="D39" s="190"/>
      <c r="E39" s="191"/>
      <c r="F39" s="190"/>
      <c r="G39" s="190"/>
      <c r="H39" s="191"/>
      <c r="I39" s="151"/>
      <c r="J39" s="187"/>
      <c r="K39" s="166"/>
      <c r="L39" s="166"/>
      <c r="M39" s="167"/>
      <c r="N39" s="166"/>
      <c r="O39" s="166"/>
      <c r="P39" s="167"/>
      <c r="Q39" s="146"/>
      <c r="R39" s="168">
        <v>8</v>
      </c>
      <c r="S39" s="169" t="s">
        <v>44</v>
      </c>
      <c r="T39" s="169"/>
      <c r="U39" s="170">
        <f>IF(VLOOKUP(R39,NP,32,FALSE)="","",IF(VLOOKUP(R39,NP,32,FALSE)=0,"",VLOOKUP(R39,NP,32,FALSE)))</f>
      </c>
      <c r="V39" s="171">
        <f>IF(VLOOKUP(R39,NP,33,FALSE)="","",IF(VLOOKUP(R39,NP,34,FALSE)=2,"",VLOOKUP(R39,NP,34,FALSE)))</f>
      </c>
      <c r="W39" s="171"/>
      <c r="X39" s="172" t="str">
        <f>IF(VLOOKUP(R39,NP,33,FALSE)="","",IF(VLOOKUP(R39,NP,33,FALSE)=0,"",VLOOKUP(R39,NP,33,FALSE)))</f>
        <v> </v>
      </c>
      <c r="Y39" s="173"/>
      <c r="Z39" s="160">
        <f>IF(VLOOKUP(R39,NP,12,FALSE)=1,VLOOKUP(R39,NP,4,FALSE),IF(VLOOKUP(R39,NP,22,FALSE)=1,VLOOKUP(R39,NP,14,FALSE),""))</f>
      </c>
      <c r="AA39" s="161">
        <f>IF(Z39="","",IF(VLOOKUP(R39,NP,12,FALSE)=1,CONCATENATE(VLOOKUP(R39,NP,5,FALSE),"  ",VLOOKUP(R39,NP,6,FALSE)),IF(VLOOKUP(R39,NP,22,FALSE)=1,CONCATENATE(VLOOKUP(R39,NP,15,FALSE),"  ",VLOOKUP(R39,NP,16,FALSE)),"")))</f>
      </c>
      <c r="AB39" s="161"/>
      <c r="AC39" s="162"/>
      <c r="AD39" s="161"/>
      <c r="AE39" s="161"/>
      <c r="AF39" s="162"/>
      <c r="AG39" s="162"/>
      <c r="AH39" s="174" t="s">
        <v>3</v>
      </c>
      <c r="AI39" s="144"/>
      <c r="AM39" s="19"/>
    </row>
    <row r="40" spans="1:39" ht="12" customHeight="1">
      <c r="A40" s="34"/>
      <c r="B40" s="134"/>
      <c r="C40" s="192"/>
      <c r="D40" s="192"/>
      <c r="E40" s="193"/>
      <c r="F40" s="192"/>
      <c r="G40" s="192"/>
      <c r="H40" s="193"/>
      <c r="I40" s="144"/>
      <c r="J40" s="187"/>
      <c r="K40" s="175"/>
      <c r="L40" s="175"/>
      <c r="M40" s="176"/>
      <c r="N40" s="175"/>
      <c r="O40" s="175"/>
      <c r="P40" s="176"/>
      <c r="Q40" s="146"/>
      <c r="R40" s="153"/>
      <c r="S40" s="151"/>
      <c r="T40" s="151"/>
      <c r="U40" s="157"/>
      <c r="V40" s="151"/>
      <c r="W40" s="151"/>
      <c r="X40" s="157"/>
      <c r="Y40" s="144"/>
      <c r="Z40" s="146"/>
      <c r="AA40" s="143">
        <f>IF(Z39="","",IF(VLOOKUP(R39,NP,12,FALSE)=1,CONCATENATE(VLOOKUP(R39,NP,8,FALSE)," pts - ",VLOOKUP(R39,NP,11,FALSE)),IF(VLOOKUP(R39,NP,22,FALSE)=1,CONCATENATE(VLOOKUP(R39,NP,18,FALSE)," pts - ",VLOOKUP(R39,NP,21,FALSE)),"")))</f>
      </c>
      <c r="AB40" s="143"/>
      <c r="AC40" s="165"/>
      <c r="AD40" s="143"/>
      <c r="AE40" s="143"/>
      <c r="AF40" s="165"/>
      <c r="AG40" s="143"/>
      <c r="AH40" s="154"/>
      <c r="AI40" s="144"/>
      <c r="AM40" s="19"/>
    </row>
    <row r="41" spans="1:39" ht="12" customHeight="1">
      <c r="A41" s="34"/>
      <c r="B41" s="134"/>
      <c r="C41" s="193"/>
      <c r="D41" s="193"/>
      <c r="E41" s="193"/>
      <c r="F41" s="193"/>
      <c r="G41" s="193"/>
      <c r="H41" s="193"/>
      <c r="I41" s="144"/>
      <c r="J41" s="187"/>
      <c r="K41" s="148"/>
      <c r="L41" s="148"/>
      <c r="M41" s="149"/>
      <c r="N41" s="148"/>
      <c r="O41" s="148"/>
      <c r="P41" s="149"/>
      <c r="Q41" s="146">
        <v>5</v>
      </c>
      <c r="R41" s="160">
        <f>IF(AND(VLOOKUP(J27,NP,12,FALSE)=0,VLOOKUP(J27,NP,22,FALSE)=0),"",IF(VLOOKUP(J27,NP,12,FALSE)=0,VLOOKUP(J27,NP,4,FALSE),IF(VLOOKUP(J27,NP,22,FALSE)=0,VLOOKUP(J27,NP,14,FALSE),"")))</f>
        <v>110</v>
      </c>
      <c r="S41" s="161" t="str">
        <f>IF(R41="","",IF(VLOOKUP(J27,NP,12,FALSE)=0,CONCATENATE(VLOOKUP(J27,NP,5,FALSE),"  ",VLOOKUP(J27,NP,6,FALSE)),IF(VLOOKUP(J27,NP,22,FALSE)=0,CONCATENATE(VLOOKUP(J27,NP,15,FALSE),"  ",VLOOKUP(J27,NP,16,FALSE)),"")))</f>
        <v>CREPIN  Gwendoline</v>
      </c>
      <c r="T41" s="161"/>
      <c r="U41" s="162"/>
      <c r="V41" s="161"/>
      <c r="W41" s="161"/>
      <c r="X41" s="162"/>
      <c r="Y41" s="161"/>
      <c r="Z41" s="144"/>
      <c r="AA41" s="143">
        <f>IF(Z39="","",CONCATENATE(IF(VLOOKUP(R39,NP,23,FALSE)="","",IF(VLOOKUP(R39,NP,12,FALSE)=1,VLOOKUP(R39,NP,23,FALSE),-VLOOKUP(R39,NP,23,FALSE))),IF(VLOOKUP(R39,NP,24,FALSE)="","",CONCATENATE(" / ",IF(VLOOKUP(R39,NP,12,FALSE)=1,VLOOKUP(R39,NP,24,FALSE),-VLOOKUP(R39,NP,24,FALSE)))),IF(VLOOKUP(R39,NP,25,FALSE)="","",CONCATENATE(" / ",IF(VLOOKUP(R39,NP,12,FALSE)=1,VLOOKUP(R39,NP,25,FALSE),-VLOOKUP(R39,NP,25,FALSE)))),IF(VLOOKUP(R39,NP,26,FALSE)="","",CONCATENATE(" / ",IF(VLOOKUP(R39,NP,12,FALSE)=1,VLOOKUP(R39,NP,26,FALSE),-VLOOKUP(R39,NP,26,FALSE)))),IF(VLOOKUP(R39,NP,27,FALSE)="","",CONCATENATE(" / ",IF(VLOOKUP(R39,NP,12,FALSE)=1,VLOOKUP(R39,NP,27,FALSE),-VLOOKUP(R39,NP,27,FALSE)))),IF(VLOOKUP(R39,NP,28)="","",CONCATENATE(" / ",IF(VLOOKUP(R39,NP,12)=1,VLOOKUP(R39,NP,28),-VLOOKUP(R39,NP,28)))),IF(VLOOKUP(R39,NP,29)="","",CONCATENATE(" / ",IF(VLOOKUP(R39,NP,12)=1,VLOOKUP(R39,NP,29),-VLOOKUP(R39,NP,29))))))</f>
      </c>
      <c r="AB41" s="143"/>
      <c r="AC41" s="165"/>
      <c r="AD41" s="143"/>
      <c r="AE41" s="143"/>
      <c r="AF41" s="165"/>
      <c r="AG41" s="143"/>
      <c r="AH41" s="154"/>
      <c r="AI41" s="144"/>
      <c r="AM41" s="19"/>
    </row>
    <row r="42" spans="1:39" ht="12" customHeight="1">
      <c r="A42" s="34"/>
      <c r="B42" s="134"/>
      <c r="C42" s="184"/>
      <c r="D42" s="184"/>
      <c r="E42" s="185"/>
      <c r="F42" s="184"/>
      <c r="G42" s="184"/>
      <c r="H42" s="185"/>
      <c r="I42" s="144"/>
      <c r="J42" s="187"/>
      <c r="K42" s="148"/>
      <c r="L42" s="148"/>
      <c r="M42" s="149"/>
      <c r="N42" s="148"/>
      <c r="O42" s="148"/>
      <c r="P42" s="149"/>
      <c r="Q42" s="146"/>
      <c r="R42" s="164"/>
      <c r="S42" s="143" t="str">
        <f>IF(R41="","",IF(VLOOKUP(J27,NP,12,FALSE)=0,CONCATENATE(VLOOKUP(J27,NP,8,FALSE)," pts - ",VLOOKUP(J27,NP,11,FALSE)),IF(VLOOKUP(J27,NP,22,FALSE)=0,CONCATENATE(VLOOKUP(J27,NP,18,FALSE)," pts - ",VLOOKUP(J27,NP,21,FALSE)),"")))</f>
        <v>551 pts - NQTT</v>
      </c>
      <c r="T42" s="143"/>
      <c r="U42" s="165"/>
      <c r="V42" s="143"/>
      <c r="W42" s="143"/>
      <c r="X42" s="165"/>
      <c r="Y42" s="143"/>
      <c r="Z42" s="144"/>
      <c r="AA42" s="144"/>
      <c r="AB42" s="144"/>
      <c r="AC42" s="145"/>
      <c r="AD42" s="144"/>
      <c r="AE42" s="144"/>
      <c r="AF42" s="145"/>
      <c r="AG42" s="151"/>
      <c r="AH42" s="154"/>
      <c r="AI42" s="144"/>
      <c r="AM42" s="19"/>
    </row>
    <row r="43" spans="1:39" ht="12" customHeight="1">
      <c r="A43" s="34"/>
      <c r="B43" s="134"/>
      <c r="C43" s="184"/>
      <c r="D43" s="184"/>
      <c r="E43" s="185"/>
      <c r="F43" s="184"/>
      <c r="G43" s="184"/>
      <c r="H43" s="185"/>
      <c r="I43" s="144"/>
      <c r="J43" s="153"/>
      <c r="K43" s="151"/>
      <c r="L43" s="151"/>
      <c r="M43" s="157"/>
      <c r="N43" s="151"/>
      <c r="O43" s="151"/>
      <c r="P43" s="157"/>
      <c r="Q43" s="151"/>
      <c r="R43" s="153"/>
      <c r="S43" s="177"/>
      <c r="T43" s="177"/>
      <c r="U43" s="178"/>
      <c r="V43" s="177"/>
      <c r="W43" s="177"/>
      <c r="X43" s="178"/>
      <c r="Y43" s="179"/>
      <c r="Z43" s="180">
        <f>IF(AND(VLOOKUP(R39,NP,12,FALSE)=0,VLOOKUP(R39,NP,22,FALSE)=0),"",IF(VLOOKUP(R39,NP,12,FALSE)=0,VLOOKUP(R39,NP,4,FALSE),IF(VLOOKUP(R39,NP,22,FALSE)=0,VLOOKUP(R39,NP,14,FALSE),"")))</f>
      </c>
      <c r="AA43" s="181">
        <f>IF(Z43="","",IF(VLOOKUP(R39,NP,12,FALSE)=0,CONCATENATE(VLOOKUP(R39,NP,5,FALSE),"  ",VLOOKUP(R39,NP,6,FALSE)),IF(VLOOKUP(R39,NP,22,FALSE)=0,CONCATENATE(VLOOKUP(R39,NP,15,FALSE),"  ",VLOOKUP(R39,NP,16,FALSE)),"")))</f>
      </c>
      <c r="AB43" s="181"/>
      <c r="AC43" s="181"/>
      <c r="AD43" s="181"/>
      <c r="AE43" s="181"/>
      <c r="AF43" s="181"/>
      <c r="AG43" s="181"/>
      <c r="AH43" s="182" t="s">
        <v>4</v>
      </c>
      <c r="AI43" s="144"/>
      <c r="AM43" s="19"/>
    </row>
    <row r="44" spans="1:39" ht="12" customHeight="1">
      <c r="A44" s="34"/>
      <c r="B44" s="135"/>
      <c r="C44" s="188"/>
      <c r="D44" s="188"/>
      <c r="E44" s="189"/>
      <c r="F44" s="188"/>
      <c r="G44" s="188"/>
      <c r="H44" s="189"/>
      <c r="I44" s="144"/>
      <c r="J44" s="153"/>
      <c r="K44" s="151"/>
      <c r="L44" s="151"/>
      <c r="M44" s="157"/>
      <c r="N44" s="151"/>
      <c r="O44" s="151"/>
      <c r="P44" s="157"/>
      <c r="Q44" s="151"/>
      <c r="R44" s="153"/>
      <c r="S44" s="194"/>
      <c r="T44" s="194"/>
      <c r="U44" s="195"/>
      <c r="V44" s="194"/>
      <c r="W44" s="194"/>
      <c r="X44" s="195"/>
      <c r="Y44" s="194"/>
      <c r="Z44" s="179"/>
      <c r="AA44" s="196">
        <f>IF(Z43="","",IF(VLOOKUP(R39,NP,12,FALSE)=0,CONCATENATE(VLOOKUP(R39,NP,8,FALSE)," pts - ",VLOOKUP(R39,NP,11,FALSE)),IF(VLOOKUP(R39,NP,22,FALSE)=0,CONCATENATE(VLOOKUP(R39,NP,18,FALSE)," pts - ",VLOOKUP(R39,NP,21,FALSE)),"")))</f>
      </c>
      <c r="AB44" s="196"/>
      <c r="AC44" s="196"/>
      <c r="AD44" s="196"/>
      <c r="AE44" s="196"/>
      <c r="AF44" s="196"/>
      <c r="AG44" s="196"/>
      <c r="AH44" s="194"/>
      <c r="AI44" s="144"/>
      <c r="AM44" s="19"/>
    </row>
    <row r="45" spans="1:39" ht="12" customHeight="1">
      <c r="A45" s="34"/>
      <c r="B45" s="134"/>
      <c r="C45" s="190"/>
      <c r="D45" s="190"/>
      <c r="E45" s="191"/>
      <c r="F45" s="190"/>
      <c r="G45" s="190"/>
      <c r="H45" s="191"/>
      <c r="I45" s="151"/>
      <c r="J45" s="153"/>
      <c r="K45" s="151"/>
      <c r="L45" s="197"/>
      <c r="M45" s="198"/>
      <c r="N45" s="197"/>
      <c r="O45" s="197"/>
      <c r="P45" s="198"/>
      <c r="Q45" s="151"/>
      <c r="R45" s="153"/>
      <c r="S45" s="144"/>
      <c r="T45" s="144"/>
      <c r="U45" s="145"/>
      <c r="V45" s="144"/>
      <c r="W45" s="144"/>
      <c r="X45" s="145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M45" s="19"/>
    </row>
    <row r="46" spans="1:39" ht="12" customHeight="1">
      <c r="A46" s="34"/>
      <c r="B46" s="134"/>
      <c r="C46" s="190"/>
      <c r="D46" s="190"/>
      <c r="E46" s="191"/>
      <c r="F46" s="190"/>
      <c r="G46" s="190"/>
      <c r="H46" s="191"/>
      <c r="I46" s="151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M46" s="19"/>
    </row>
    <row r="47" spans="1:39" ht="12" customHeight="1">
      <c r="A47" s="34"/>
      <c r="B47" s="133"/>
      <c r="C47" s="184"/>
      <c r="D47" s="184"/>
      <c r="E47" s="185"/>
      <c r="F47" s="184"/>
      <c r="G47" s="184"/>
      <c r="H47" s="185"/>
      <c r="I47" s="151"/>
      <c r="J47" s="152" t="s">
        <v>5</v>
      </c>
      <c r="K47" s="152"/>
      <c r="L47" s="152"/>
      <c r="M47" s="152"/>
      <c r="N47" s="152"/>
      <c r="O47" s="152"/>
      <c r="P47" s="152"/>
      <c r="Q47" s="152"/>
      <c r="R47" s="152" t="s">
        <v>6</v>
      </c>
      <c r="S47" s="152"/>
      <c r="T47" s="152"/>
      <c r="U47" s="152"/>
      <c r="V47" s="152"/>
      <c r="W47" s="152"/>
      <c r="X47" s="152"/>
      <c r="Y47" s="152"/>
      <c r="Z47" s="151"/>
      <c r="AA47" s="151"/>
      <c r="AB47" s="151"/>
      <c r="AC47" s="151"/>
      <c r="AD47" s="151"/>
      <c r="AE47" s="151"/>
      <c r="AF47" s="151"/>
      <c r="AG47" s="151"/>
      <c r="AH47" s="154"/>
      <c r="AI47" s="151"/>
      <c r="AJ47" s="30"/>
      <c r="AK47" s="30"/>
      <c r="AL47" s="30"/>
      <c r="AM47" s="33"/>
    </row>
    <row r="48" spans="1:39" ht="12" customHeight="1">
      <c r="A48" s="34"/>
      <c r="B48" s="133"/>
      <c r="C48" s="199"/>
      <c r="D48" s="199"/>
      <c r="E48" s="200"/>
      <c r="F48" s="199"/>
      <c r="G48" s="199"/>
      <c r="H48" s="200"/>
      <c r="I48" s="201"/>
      <c r="J48" s="153"/>
      <c r="K48" s="198"/>
      <c r="L48" s="198"/>
      <c r="M48" s="198"/>
      <c r="N48" s="198"/>
      <c r="O48" s="198"/>
      <c r="P48" s="198"/>
      <c r="Q48" s="201"/>
      <c r="R48" s="202"/>
      <c r="S48" s="201"/>
      <c r="T48" s="201"/>
      <c r="U48" s="203"/>
      <c r="V48" s="201"/>
      <c r="W48" s="201"/>
      <c r="X48" s="203"/>
      <c r="Y48" s="201"/>
      <c r="Z48" s="202"/>
      <c r="AA48" s="201"/>
      <c r="AB48" s="201"/>
      <c r="AC48" s="201"/>
      <c r="AD48" s="201"/>
      <c r="AE48" s="201"/>
      <c r="AF48" s="201"/>
      <c r="AG48" s="201"/>
      <c r="AH48" s="154"/>
      <c r="AI48" s="151"/>
      <c r="AJ48" s="30"/>
      <c r="AK48" s="30"/>
      <c r="AL48" s="30"/>
      <c r="AM48" s="33"/>
    </row>
    <row r="49" spans="1:39" ht="12" customHeight="1">
      <c r="A49" s="34"/>
      <c r="B49" s="133"/>
      <c r="C49" s="199"/>
      <c r="D49" s="199"/>
      <c r="E49" s="200"/>
      <c r="F49" s="199"/>
      <c r="G49" s="199"/>
      <c r="H49" s="200"/>
      <c r="I49" s="146">
        <v>2</v>
      </c>
      <c r="J49" s="160">
        <f>IF(AND(VLOOKUP(B7,NP,12,FALSE)=0,VLOOKUP(B7,NP,22,FALSE)=0),"",IF(VLOOKUP(B7,NP,12,FALSE)=0,VLOOKUP(B7,NP,4,FALSE),IF(VLOOKUP(B7,NP,22,FALSE)=0,VLOOKUP(B7,NP,14,FALSE),"")))</f>
        <v>0</v>
      </c>
      <c r="K49" s="161" t="str">
        <f>IF(J49="","",IF(VLOOKUP(B7,NP,12,FALSE)=0,CONCATENATE(VLOOKUP(B7,NP,5,FALSE),"  ",VLOOKUP(B7,NP,6,FALSE)),IF(VLOOKUP(B7,NP,22,FALSE)=0,CONCATENATE(VLOOKUP(B7,NP,15,FALSE),"  ",VLOOKUP(B7,NP,16,FALSE)),"")))</f>
        <v>Absent  </v>
      </c>
      <c r="L49" s="161"/>
      <c r="M49" s="162"/>
      <c r="N49" s="161"/>
      <c r="O49" s="161"/>
      <c r="P49" s="162"/>
      <c r="Q49" s="161"/>
      <c r="R49" s="144"/>
      <c r="S49" s="144"/>
      <c r="T49" s="144"/>
      <c r="U49" s="145"/>
      <c r="V49" s="144"/>
      <c r="W49" s="144"/>
      <c r="X49" s="145"/>
      <c r="Y49" s="144"/>
      <c r="Z49" s="144"/>
      <c r="AA49" s="144"/>
      <c r="AB49" s="144"/>
      <c r="AC49" s="145"/>
      <c r="AD49" s="144"/>
      <c r="AE49" s="144"/>
      <c r="AF49" s="145"/>
      <c r="AG49" s="151"/>
      <c r="AH49" s="154"/>
      <c r="AI49" s="151"/>
      <c r="AJ49" s="30"/>
      <c r="AK49" s="30"/>
      <c r="AL49" s="30"/>
      <c r="AM49" s="33"/>
    </row>
    <row r="50" spans="1:39" ht="12" customHeight="1">
      <c r="A50" s="34"/>
      <c r="B50" s="135"/>
      <c r="C50" s="199"/>
      <c r="D50" s="199"/>
      <c r="E50" s="200"/>
      <c r="F50" s="199"/>
      <c r="G50" s="199"/>
      <c r="H50" s="200"/>
      <c r="I50" s="146"/>
      <c r="J50" s="164"/>
      <c r="K50" s="143" t="str">
        <f>IF(J49="","",IF(VLOOKUP(B7,NP,12,FALSE)=0,CONCATENATE(VLOOKUP(B7,NP,8,FALSE)," pts - ",VLOOKUP(B7,NP,11,FALSE)),IF(VLOOKUP(B7,NP,22,FALSE)=0,CONCATENATE(VLOOKUP(B7,NP,18,FALSE)," pts - ",VLOOKUP(B7,NP,21,FALSE)),"")))</f>
        <v>0 pts - Inc</v>
      </c>
      <c r="L50" s="143"/>
      <c r="M50" s="165"/>
      <c r="N50" s="143"/>
      <c r="O50" s="143"/>
      <c r="P50" s="165"/>
      <c r="Q50" s="143"/>
      <c r="R50" s="146">
        <v>3</v>
      </c>
      <c r="S50" s="144"/>
      <c r="T50" s="144"/>
      <c r="U50" s="145"/>
      <c r="V50" s="144"/>
      <c r="W50" s="144"/>
      <c r="X50" s="145"/>
      <c r="Y50" s="144"/>
      <c r="Z50" s="144"/>
      <c r="AA50" s="144"/>
      <c r="AB50" s="144"/>
      <c r="AC50" s="145"/>
      <c r="AD50" s="144"/>
      <c r="AE50" s="144"/>
      <c r="AF50" s="145"/>
      <c r="AG50" s="151"/>
      <c r="AH50" s="154"/>
      <c r="AI50" s="151"/>
      <c r="AJ50" s="30"/>
      <c r="AK50" s="30"/>
      <c r="AL50" s="30"/>
      <c r="AM50" s="33"/>
    </row>
    <row r="51" spans="1:39" ht="12" customHeight="1">
      <c r="A51" s="34"/>
      <c r="B51" s="132"/>
      <c r="C51" s="199"/>
      <c r="D51" s="199"/>
      <c r="E51" s="200"/>
      <c r="F51" s="199"/>
      <c r="G51" s="199"/>
      <c r="H51" s="200"/>
      <c r="I51" s="146"/>
      <c r="J51" s="168">
        <v>9</v>
      </c>
      <c r="K51" s="169" t="s">
        <v>44</v>
      </c>
      <c r="L51" s="169"/>
      <c r="M51" s="170">
        <f>IF(VLOOKUP(J51,NP,32,FALSE)="","",IF(VLOOKUP(J51,NP,32,FALSE)=0,"",VLOOKUP(J51,NP,32,FALSE)))</f>
      </c>
      <c r="N51" s="171">
        <f>IF(VLOOKUP(J51,NP,33,FALSE)="","",IF(VLOOKUP(J51,NP,34,FALSE)=2,"",VLOOKUP(J51,NP,34,FALSE)))</f>
      </c>
      <c r="O51" s="171"/>
      <c r="P51" s="172" t="str">
        <f>IF(VLOOKUP(J51,NP,33,FALSE)="","",IF(VLOOKUP(J51,NP,33,FALSE)=0,"",VLOOKUP(J51,NP,33,FALSE)))</f>
        <v> </v>
      </c>
      <c r="Q51" s="173"/>
      <c r="R51" s="160">
        <f>IF(VLOOKUP(R54,NP,4,FALSE)=0,"",VLOOKUP(R54,NP,4,FALSE))</f>
      </c>
      <c r="S51" s="161">
        <f>IF(R51="","",CONCATENATE(VLOOKUP(R54,NP,5,FALSE),"  ",VLOOKUP(R54,NP,6,FALSE)))</f>
      </c>
      <c r="T51" s="161"/>
      <c r="U51" s="162"/>
      <c r="V51" s="161"/>
      <c r="W51" s="161"/>
      <c r="X51" s="162"/>
      <c r="Y51" s="161"/>
      <c r="Z51" s="144"/>
      <c r="AA51" s="144"/>
      <c r="AB51" s="144"/>
      <c r="AC51" s="145"/>
      <c r="AD51" s="144"/>
      <c r="AE51" s="144"/>
      <c r="AF51" s="145"/>
      <c r="AG51" s="151"/>
      <c r="AH51" s="154"/>
      <c r="AI51" s="151"/>
      <c r="AJ51" s="30"/>
      <c r="AK51" s="30"/>
      <c r="AL51" s="30"/>
      <c r="AM51" s="33"/>
    </row>
    <row r="52" spans="1:39" ht="12" customHeight="1">
      <c r="A52" s="34"/>
      <c r="B52" s="134"/>
      <c r="C52" s="199"/>
      <c r="D52" s="199"/>
      <c r="E52" s="200"/>
      <c r="F52" s="199"/>
      <c r="G52" s="199"/>
      <c r="H52" s="200"/>
      <c r="I52" s="146"/>
      <c r="J52" s="204"/>
      <c r="K52" s="205"/>
      <c r="L52" s="205"/>
      <c r="M52" s="206"/>
      <c r="N52" s="205"/>
      <c r="O52" s="205"/>
      <c r="P52" s="206"/>
      <c r="Q52" s="207"/>
      <c r="R52" s="151"/>
      <c r="S52" s="143">
        <f>IF(R51="","",CONCATENATE(VLOOKUP(R54,NP,8,FALSE)," pts - ",VLOOKUP(R54,NP,11,FALSE)))</f>
      </c>
      <c r="T52" s="143"/>
      <c r="U52" s="165"/>
      <c r="V52" s="143"/>
      <c r="W52" s="143"/>
      <c r="X52" s="165"/>
      <c r="Y52" s="143"/>
      <c r="Z52" s="144"/>
      <c r="AA52" s="144"/>
      <c r="AB52" s="144"/>
      <c r="AC52" s="145"/>
      <c r="AD52" s="144"/>
      <c r="AE52" s="144"/>
      <c r="AF52" s="145"/>
      <c r="AG52" s="151"/>
      <c r="AH52" s="208"/>
      <c r="AI52" s="151"/>
      <c r="AJ52" s="30"/>
      <c r="AK52" s="30"/>
      <c r="AL52" s="30"/>
      <c r="AM52" s="33"/>
    </row>
    <row r="53" spans="1:39" ht="12" customHeight="1">
      <c r="A53" s="34"/>
      <c r="B53" s="134"/>
      <c r="C53" s="199"/>
      <c r="D53" s="199"/>
      <c r="E53" s="200"/>
      <c r="F53" s="199"/>
      <c r="G53" s="199"/>
      <c r="H53" s="200"/>
      <c r="I53" s="146">
        <v>3</v>
      </c>
      <c r="J53" s="160">
        <f>IF(AND(VLOOKUP(B15,NP,12,FALSE)=0,VLOOKUP(B15,NP,22,FALSE)=0),"",IF(VLOOKUP(B15,NP,12,FALSE)=0,VLOOKUP(B15,NP,4,FALSE),IF(VLOOKUP(B15,NP,22,FALSE)=0,VLOOKUP(B15,NP,14,FALSE),"")))</f>
        <v>111</v>
      </c>
      <c r="K53" s="161" t="str">
        <f>IF(J53="","",IF(VLOOKUP(B15,NP,12,FALSE)=0,CONCATENATE(VLOOKUP(B15,NP,5,FALSE),"  ",VLOOKUP(B15,NP,6,FALSE)),IF(VLOOKUP(B15,NP,22,FALSE)=0,CONCATENATE(VLOOKUP(B15,NP,15,FALSE),"  ",VLOOKUP(B15,NP,16,FALSE)),"")))</f>
        <v>GAUTIER  Zoe</v>
      </c>
      <c r="L53" s="161"/>
      <c r="M53" s="162"/>
      <c r="N53" s="161"/>
      <c r="O53" s="161"/>
      <c r="P53" s="162"/>
      <c r="Q53" s="161"/>
      <c r="R53" s="144"/>
      <c r="S53" s="143">
        <f>IF(R51="","",CONCATENATE(IF(VLOOKUP(J51,NP,23,FALSE)="","",IF(VLOOKUP(J51,NP,12,FALSE)=1,VLOOKUP(J51,NP,23,FALSE),-VLOOKUP(J51,NP,23,FALSE))),IF(VLOOKUP(J51,NP,24,FALSE)="","",CONCATENATE(" / ",IF(VLOOKUP(J51,NP,12,FALSE)=1,VLOOKUP(J51,NP,24,FALSE),-VLOOKUP(J51,NP,24,FALSE)))),IF(VLOOKUP(J51,NP,25,FALSE)="","",CONCATENATE(" / ",IF(VLOOKUP(J51,NP,12,FALSE)=1,VLOOKUP(J51,NP,25,FALSE),-VLOOKUP(J51,NP,25,FALSE)))),IF(VLOOKUP(J51,NP,26,FALSE)="","",CONCATENATE(" / ",IF(VLOOKUP(J51,NP,12,FALSE)=1,VLOOKUP(J51,NP,26,FALSE),-VLOOKUP(J51,NP,26,FALSE)))),IF(VLOOKUP(J51,NP,27,FALSE)="","",CONCATENATE(" / ",IF(VLOOKUP(J51,NP,12,FALSE)=1,VLOOKUP(J51,NP,27,FALSE),-VLOOKUP(J51,NP,27,FALSE)))),IF(VLOOKUP(J51,NP,28)="","",CONCATENATE(" / ",IF(VLOOKUP(J51,NP,12)=1,VLOOKUP(J51,NP,28),-VLOOKUP(J51,NP,28)))),IF(VLOOKUP(J51,NP,29)="","",CONCATENATE(" / ",IF(VLOOKUP(J51,NP,12)=1,VLOOKUP(J51,NP,29),-VLOOKUP(J51,NP,29))))))</f>
      </c>
      <c r="T53" s="143"/>
      <c r="U53" s="165"/>
      <c r="V53" s="143"/>
      <c r="W53" s="143"/>
      <c r="X53" s="165"/>
      <c r="Y53" s="143"/>
      <c r="Z53" s="144"/>
      <c r="AA53" s="144"/>
      <c r="AB53" s="144"/>
      <c r="AC53" s="145"/>
      <c r="AD53" s="144"/>
      <c r="AE53" s="144"/>
      <c r="AF53" s="145"/>
      <c r="AG53" s="151"/>
      <c r="AH53" s="208"/>
      <c r="AI53" s="151"/>
      <c r="AJ53" s="30"/>
      <c r="AK53" s="30"/>
      <c r="AL53" s="30"/>
      <c r="AM53" s="33"/>
    </row>
    <row r="54" spans="1:39" ht="12" customHeight="1">
      <c r="A54" s="34"/>
      <c r="B54" s="134"/>
      <c r="C54" s="199"/>
      <c r="D54" s="199"/>
      <c r="E54" s="200"/>
      <c r="F54" s="199"/>
      <c r="G54" s="199"/>
      <c r="H54" s="200"/>
      <c r="I54" s="146"/>
      <c r="J54" s="164"/>
      <c r="K54" s="143" t="str">
        <f>IF(J53="","",IF(VLOOKUP(B15,NP,12,FALSE)=0,CONCATENATE(VLOOKUP(B15,NP,8,FALSE)," pts - ",VLOOKUP(B15,NP,11,FALSE)),IF(VLOOKUP(B15,NP,22,FALSE)=0,CONCATENATE(VLOOKUP(B15,NP,18,FALSE)," pts - ",VLOOKUP(B15,NP,21,FALSE)),"")))</f>
        <v>555 pts - MontivilliersTT</v>
      </c>
      <c r="L54" s="143"/>
      <c r="M54" s="165"/>
      <c r="N54" s="143"/>
      <c r="O54" s="143"/>
      <c r="P54" s="165"/>
      <c r="Q54" s="143"/>
      <c r="R54" s="168">
        <v>11</v>
      </c>
      <c r="S54" s="169" t="s">
        <v>44</v>
      </c>
      <c r="T54" s="169"/>
      <c r="U54" s="170">
        <f>IF(VLOOKUP(R54,NP,32,FALSE)="","",IF(VLOOKUP(R54,NP,32,FALSE)=0,"",VLOOKUP(R54,NP,32,FALSE)))</f>
      </c>
      <c r="V54" s="171">
        <f>IF(VLOOKUP(R54,NP,33,FALSE)="","",IF(VLOOKUP(R54,NP,34,FALSE)=2,"",VLOOKUP(R54,NP,34,FALSE)))</f>
      </c>
      <c r="W54" s="171"/>
      <c r="X54" s="172" t="str">
        <f>IF(VLOOKUP(R54,NP,33,FALSE)="","",IF(VLOOKUP(R54,NP,33,FALSE)=0,"",VLOOKUP(R54,NP,33,FALSE)))</f>
        <v> </v>
      </c>
      <c r="Y54" s="173"/>
      <c r="Z54" s="144"/>
      <c r="AA54" s="144"/>
      <c r="AB54" s="144"/>
      <c r="AC54" s="144"/>
      <c r="AD54" s="144"/>
      <c r="AE54" s="144"/>
      <c r="AF54" s="144"/>
      <c r="AG54" s="144"/>
      <c r="AH54" s="144"/>
      <c r="AI54" s="151"/>
      <c r="AJ54" s="30"/>
      <c r="AK54" s="30"/>
      <c r="AL54" s="30"/>
      <c r="AM54" s="33"/>
    </row>
    <row r="55" spans="1:39" ht="12" customHeight="1">
      <c r="A55" s="34"/>
      <c r="B55" s="134"/>
      <c r="C55" s="199"/>
      <c r="D55" s="199"/>
      <c r="E55" s="200"/>
      <c r="F55" s="199"/>
      <c r="G55" s="199"/>
      <c r="H55" s="200"/>
      <c r="I55" s="146">
        <v>6</v>
      </c>
      <c r="J55" s="160">
        <f>IF(AND(VLOOKUP(B23,NP,12,FALSE)=0,VLOOKUP(B23,NP,22,FALSE)=0),"",IF(VLOOKUP(B23,NP,12,FALSE)=0,VLOOKUP(B23,NP,4,FALSE),IF(VLOOKUP(B23,NP,22,FALSE)=0,VLOOKUP(B23,NP,14,FALSE),"")))</f>
        <v>112</v>
      </c>
      <c r="K55" s="161" t="str">
        <f>IF(J55="","",IF(VLOOKUP(B23,NP,12,FALSE)=0,CONCATENATE(VLOOKUP(B23,NP,5,FALSE),"  ",VLOOKUP(B23,NP,6,FALSE)),IF(VLOOKUP(B23,NP,22,FALSE)=0,CONCATENATE(VLOOKUP(B23,NP,15,FALSE),"  ",VLOOKUP(B23,NP,16,FALSE)),"")))</f>
        <v>LE  MOAL  Lea</v>
      </c>
      <c r="L55" s="161"/>
      <c r="M55" s="162"/>
      <c r="N55" s="161"/>
      <c r="O55" s="161"/>
      <c r="P55" s="162"/>
      <c r="Q55" s="161"/>
      <c r="R55" s="209"/>
      <c r="S55" s="169"/>
      <c r="T55" s="169"/>
      <c r="U55" s="169"/>
      <c r="V55" s="171"/>
      <c r="W55" s="171"/>
      <c r="X55" s="172"/>
      <c r="Y55" s="173"/>
      <c r="Z55" s="180">
        <f>IF(VLOOKUP(R54,NP,12,FALSE)=1,VLOOKUP(R54,NP,4,FALSE),IF(VLOOKUP(R54,NP,22,FALSE)=1,VLOOKUP(R54,NP,14,FALSE),""))</f>
      </c>
      <c r="AA55" s="181">
        <f>IF(Z55="","",IF(VLOOKUP(R54,NP,12,FALSE)=1,CONCATENATE(VLOOKUP(R54,NP,5,FALSE),"  ",VLOOKUP(R54,NP,6,FALSE)),IF(VLOOKUP(R54,NP,22,FALSE)=1,CONCATENATE(VLOOKUP(R54,NP,15,FALSE),"  ",VLOOKUP(R54,NP,16,FALSE)),"")))</f>
      </c>
      <c r="AB55" s="181"/>
      <c r="AC55" s="181"/>
      <c r="AD55" s="181"/>
      <c r="AE55" s="181"/>
      <c r="AF55" s="181"/>
      <c r="AG55" s="181"/>
      <c r="AH55" s="182" t="s">
        <v>7</v>
      </c>
      <c r="AI55" s="151"/>
      <c r="AJ55" s="30"/>
      <c r="AK55" s="30"/>
      <c r="AL55" s="30"/>
      <c r="AM55" s="33"/>
    </row>
    <row r="56" spans="1:39" ht="12" customHeight="1">
      <c r="A56" s="34"/>
      <c r="B56" s="135"/>
      <c r="C56" s="199"/>
      <c r="D56" s="199"/>
      <c r="E56" s="200"/>
      <c r="F56" s="199"/>
      <c r="G56" s="199"/>
      <c r="H56" s="200"/>
      <c r="I56" s="146"/>
      <c r="J56" s="164"/>
      <c r="K56" s="143" t="str">
        <f>IF(J55="","",IF(VLOOKUP(B23,NP,12,FALSE)=0,CONCATENATE(VLOOKUP(B23,NP,8,FALSE)," pts - ",VLOOKUP(B23,NP,11,FALSE)),IF(VLOOKUP(B23,NP,22,FALSE)=0,CONCATENATE(VLOOKUP(B23,NP,18,FALSE)," pts - ",VLOOKUP(B23,NP,21,FALSE)),"")))</f>
        <v>542 pts - MontivilliersTT</v>
      </c>
      <c r="L56" s="143"/>
      <c r="M56" s="165"/>
      <c r="N56" s="143"/>
      <c r="O56" s="143"/>
      <c r="P56" s="165"/>
      <c r="Q56" s="143"/>
      <c r="R56" s="146">
        <v>6</v>
      </c>
      <c r="S56" s="144"/>
      <c r="T56" s="144"/>
      <c r="U56" s="145"/>
      <c r="V56" s="144"/>
      <c r="W56" s="144"/>
      <c r="X56" s="145"/>
      <c r="Y56" s="144"/>
      <c r="Z56" s="179"/>
      <c r="AA56" s="196">
        <f>IF(Z55="","",IF(VLOOKUP(R54,NP,12,FALSE)=1,CONCATENATE(VLOOKUP(R54,NP,8,FALSE)," pts - ",VLOOKUP(R54,NP,11,FALSE)),IF(VLOOKUP(R54,NP,22,FALSE)=1,CONCATENATE(VLOOKUP(R54,NP,18,FALSE)," pts - ",VLOOKUP(R54,NP,21,FALSE)),"")))</f>
      </c>
      <c r="AB56" s="196"/>
      <c r="AC56" s="196"/>
      <c r="AD56" s="196"/>
      <c r="AE56" s="196"/>
      <c r="AF56" s="196"/>
      <c r="AG56" s="196"/>
      <c r="AH56" s="194"/>
      <c r="AI56" s="151"/>
      <c r="AJ56" s="30"/>
      <c r="AK56" s="30"/>
      <c r="AL56" s="30"/>
      <c r="AM56" s="33"/>
    </row>
    <row r="57" spans="1:39" ht="12" customHeight="1">
      <c r="A57" s="34"/>
      <c r="B57" s="134"/>
      <c r="C57" s="199"/>
      <c r="D57" s="199"/>
      <c r="E57" s="200"/>
      <c r="F57" s="199"/>
      <c r="G57" s="199"/>
      <c r="H57" s="200"/>
      <c r="I57" s="146"/>
      <c r="J57" s="168">
        <v>10</v>
      </c>
      <c r="K57" s="169" t="s">
        <v>44</v>
      </c>
      <c r="L57" s="169"/>
      <c r="M57" s="170">
        <f>IF(VLOOKUP(J57,NP,32,FALSE)="","",IF(VLOOKUP(J57,NP,32,FALSE)=0,"",VLOOKUP(J57,NP,32,FALSE)))</f>
      </c>
      <c r="N57" s="171">
        <f>IF(VLOOKUP(J57,NP,33,FALSE)="","",IF(VLOOKUP(J57,NP,34,FALSE)=2,"",VLOOKUP(J57,NP,34,FALSE)))</f>
      </c>
      <c r="O57" s="171"/>
      <c r="P57" s="172" t="str">
        <f>IF(VLOOKUP(J57,NP,33,FALSE)="","",IF(VLOOKUP(J57,NP,33,FALSE)=0,"",VLOOKUP(J57,NP,33,FALSE)))</f>
        <v> </v>
      </c>
      <c r="Q57" s="173"/>
      <c r="R57" s="160">
        <f>IF(VLOOKUP(R54,NP,14,FALSE)=0,"",VLOOKUP(R54,NP,14,FALSE))</f>
      </c>
      <c r="S57" s="161">
        <f>IF(R57="","",CONCATENATE(VLOOKUP(R54,NP,15,FALSE),"  ",VLOOKUP(R54,NP,16,FALSE)))</f>
      </c>
      <c r="T57" s="161"/>
      <c r="U57" s="161"/>
      <c r="V57" s="161"/>
      <c r="W57" s="161"/>
      <c r="X57" s="161"/>
      <c r="Y57" s="161"/>
      <c r="Z57" s="153"/>
      <c r="AA57" s="143"/>
      <c r="AB57" s="143"/>
      <c r="AC57" s="165"/>
      <c r="AD57" s="143"/>
      <c r="AE57" s="143"/>
      <c r="AF57" s="165"/>
      <c r="AG57" s="151"/>
      <c r="AH57" s="208"/>
      <c r="AI57" s="151"/>
      <c r="AJ57" s="30"/>
      <c r="AK57" s="30"/>
      <c r="AL57" s="30"/>
      <c r="AM57" s="33"/>
    </row>
    <row r="58" spans="1:39" ht="12" customHeight="1">
      <c r="A58" s="34"/>
      <c r="B58" s="133"/>
      <c r="C58" s="199"/>
      <c r="D58" s="199"/>
      <c r="E58" s="200"/>
      <c r="F58" s="199"/>
      <c r="G58" s="199"/>
      <c r="H58" s="200"/>
      <c r="I58" s="146"/>
      <c r="J58" s="204"/>
      <c r="K58" s="205"/>
      <c r="L58" s="205"/>
      <c r="M58" s="206"/>
      <c r="N58" s="205"/>
      <c r="O58" s="205"/>
      <c r="P58" s="206"/>
      <c r="Q58" s="207"/>
      <c r="R58" s="151"/>
      <c r="S58" s="143">
        <f>IF(R57="","",CONCATENATE(VLOOKUP(R54,NP,18,FALSE)," pts - ",VLOOKUP(R54,NP,21,FALSE)))</f>
      </c>
      <c r="T58" s="143"/>
      <c r="U58" s="145"/>
      <c r="V58" s="144"/>
      <c r="W58" s="144"/>
      <c r="X58" s="145"/>
      <c r="Y58" s="144"/>
      <c r="Z58" s="144"/>
      <c r="AA58" s="197"/>
      <c r="AB58" s="197"/>
      <c r="AC58" s="198"/>
      <c r="AD58" s="197"/>
      <c r="AE58" s="197"/>
      <c r="AF58" s="198"/>
      <c r="AG58" s="151"/>
      <c r="AH58" s="208"/>
      <c r="AI58" s="151"/>
      <c r="AJ58" s="30"/>
      <c r="AK58" s="30"/>
      <c r="AL58" s="30"/>
      <c r="AM58" s="33"/>
    </row>
    <row r="59" spans="1:39" ht="12" customHeight="1">
      <c r="A59" s="34"/>
      <c r="B59" s="133"/>
      <c r="C59" s="199"/>
      <c r="D59" s="199"/>
      <c r="E59" s="200"/>
      <c r="F59" s="199"/>
      <c r="G59" s="199"/>
      <c r="H59" s="200"/>
      <c r="I59" s="146">
        <v>7</v>
      </c>
      <c r="J59" s="160">
        <f>IF(AND(VLOOKUP(B31,NP,12,FALSE)=0,VLOOKUP(B31,NP,22,FALSE)=0),"",IF(VLOOKUP(B31,NP,12,FALSE)=0,VLOOKUP(B31,NP,4,FALSE),IF(VLOOKUP(B31,NP,22,FALSE)=0,VLOOKUP(B31,NP,14,FALSE),"")))</f>
        <v>113</v>
      </c>
      <c r="K59" s="161" t="str">
        <f>IF(J59="","",IF(VLOOKUP(B31,NP,12,FALSE)=0,CONCATENATE(VLOOKUP(B31,NP,5,FALSE),"  ",VLOOKUP(B31,NP,6,FALSE)),IF(VLOOKUP(B31,NP,22,FALSE)=0,CONCATENATE(VLOOKUP(B31,NP,15,FALSE),"  ",VLOOKUP(B31,NP,16,FALSE)),"")))</f>
        <v>SALETTES  Leana</v>
      </c>
      <c r="L59" s="161"/>
      <c r="M59" s="162"/>
      <c r="N59" s="161"/>
      <c r="O59" s="161"/>
      <c r="P59" s="162"/>
      <c r="Q59" s="161"/>
      <c r="R59" s="144"/>
      <c r="S59" s="143">
        <f>IF(R57="","",CONCATENATE(IF(VLOOKUP(J57,NP,23,FALSE)="","",IF(VLOOKUP(J57,NP,12,FALSE)=1,VLOOKUP(J57,NP,23,FALSE),-VLOOKUP(J57,NP,23,FALSE))),IF(VLOOKUP(J57,NP,24,FALSE)="","",CONCATENATE(" / ",IF(VLOOKUP(J57,NP,12,FALSE)=1,VLOOKUP(J57,NP,24,FALSE),-VLOOKUP(J57,NP,24,FALSE)))),IF(VLOOKUP(J57,NP,25,FALSE)="","",CONCATENATE(" / ",IF(VLOOKUP(J57,NP,12,FALSE)=1,VLOOKUP(J57,NP,25,FALSE),-VLOOKUP(J57,NP,25,FALSE)))),IF(VLOOKUP(J57,NP,26,FALSE)="","",CONCATENATE(" / ",IF(VLOOKUP(J57,NP,12,FALSE)=1,VLOOKUP(J57,NP,26,FALSE),-VLOOKUP(J57,NP,26,FALSE)))),IF(VLOOKUP(J57,NP,27,FALSE)="","",CONCATENATE(" / ",IF(VLOOKUP(J57,NP,12,FALSE)=1,VLOOKUP(J57,NP,27,FALSE),-VLOOKUP(J57,NP,27,FALSE)))),IF(VLOOKUP(J57,NP,28)="","",CONCATENATE(" / ",IF(VLOOKUP(J57,NP,12)=1,VLOOKUP(J57,NP,28),-VLOOKUP(J57,NP,28)))),IF(VLOOKUP(J57,NP,29)="","",CONCATENATE(" / ",IF(VLOOKUP(J57,NP,12)=1,VLOOKUP(J57,NP,29),-VLOOKUP(J57,NP,29))))))</f>
      </c>
      <c r="T59" s="177"/>
      <c r="U59" s="177"/>
      <c r="V59" s="178"/>
      <c r="W59" s="177"/>
      <c r="X59" s="177"/>
      <c r="Y59" s="178"/>
      <c r="Z59" s="180">
        <f>IF(AND(VLOOKUP(R54,NP,12,FALSE)=0,VLOOKUP(R54,NP,22,FALSE)=0),"",IF(VLOOKUP(R54,NP,12,FALSE)=0,VLOOKUP(R54,NP,4,FALSE),IF(VLOOKUP(R54,NP,22,FALSE)=0,VLOOKUP(R54,NP,14,FALSE),"")))</f>
      </c>
      <c r="AA59" s="181">
        <f>IF(Z59="","",IF(VLOOKUP(R54,NP,12,FALSE)=0,CONCATENATE(VLOOKUP(R54,NP,5,FALSE),"  ",VLOOKUP(R54,NP,6,FALSE)),IF(VLOOKUP(R54,NP,22,FALSE)=0,CONCATENATE(VLOOKUP(R54,NP,15,FALSE),"  ",VLOOKUP(R54,NP,16,FALSE)),"")))</f>
      </c>
      <c r="AB59" s="181"/>
      <c r="AC59" s="181"/>
      <c r="AD59" s="181"/>
      <c r="AE59" s="181"/>
      <c r="AF59" s="181"/>
      <c r="AG59" s="181"/>
      <c r="AH59" s="182" t="s">
        <v>8</v>
      </c>
      <c r="AI59" s="182"/>
      <c r="AJ59" s="30"/>
      <c r="AK59" s="30"/>
      <c r="AL59" s="30"/>
      <c r="AM59" s="33"/>
    </row>
    <row r="60" spans="1:39" ht="12" customHeight="1">
      <c r="A60" s="34"/>
      <c r="B60" s="32"/>
      <c r="C60" s="201"/>
      <c r="D60" s="201"/>
      <c r="E60" s="203"/>
      <c r="F60" s="201"/>
      <c r="G60" s="201"/>
      <c r="H60" s="203"/>
      <c r="I60" s="146"/>
      <c r="J60" s="164"/>
      <c r="K60" s="143" t="str">
        <f>IF(J59="","",IF(VLOOKUP(B31,NP,12,FALSE)=0,CONCATENATE(VLOOKUP(B31,NP,8,FALSE)," pts - ",VLOOKUP(B31,NP,11,FALSE)),IF(VLOOKUP(B31,NP,22,FALSE)=0,CONCATENATE(VLOOKUP(B31,NP,18,FALSE)," pts - ",VLOOKUP(B31,NP,21,FALSE)),"")))</f>
        <v>545 pts - MORTAIN ENT</v>
      </c>
      <c r="L60" s="143"/>
      <c r="M60" s="165"/>
      <c r="N60" s="143"/>
      <c r="O60" s="143"/>
      <c r="P60" s="165"/>
      <c r="Q60" s="143"/>
      <c r="R60" s="146"/>
      <c r="S60" s="143"/>
      <c r="T60" s="194"/>
      <c r="U60" s="194"/>
      <c r="V60" s="195"/>
      <c r="W60" s="194"/>
      <c r="X60" s="194"/>
      <c r="Y60" s="195"/>
      <c r="Z60" s="179"/>
      <c r="AA60" s="196">
        <f>IF(Z59="","",IF(VLOOKUP(R54,NP,12,FALSE)=0,CONCATENATE(VLOOKUP(R54,NP,8,FALSE)," pts - ",VLOOKUP(R54,NP,11,FALSE)),IF(VLOOKUP(R54,NP,22,FALSE)=0,CONCATENATE(VLOOKUP(R54,NP,18,FALSE)," pts - ",VLOOKUP(R54,NP,21,FALSE)),"")))</f>
      </c>
      <c r="AB60" s="196"/>
      <c r="AC60" s="196"/>
      <c r="AD60" s="196"/>
      <c r="AE60" s="196"/>
      <c r="AF60" s="196"/>
      <c r="AG60" s="196"/>
      <c r="AH60" s="194"/>
      <c r="AI60" s="194"/>
      <c r="AJ60" s="30"/>
      <c r="AK60" s="30"/>
      <c r="AL60" s="30"/>
      <c r="AM60" s="33"/>
    </row>
    <row r="61" spans="1:39" ht="12" customHeight="1">
      <c r="A61" s="34"/>
      <c r="B61" s="32"/>
      <c r="C61" s="201"/>
      <c r="D61" s="201"/>
      <c r="E61" s="203"/>
      <c r="F61" s="201"/>
      <c r="G61" s="201"/>
      <c r="H61" s="203"/>
      <c r="I61" s="146"/>
      <c r="J61" s="187"/>
      <c r="K61" s="166"/>
      <c r="L61" s="161"/>
      <c r="M61" s="162"/>
      <c r="N61" s="161"/>
      <c r="O61" s="161"/>
      <c r="P61" s="162"/>
      <c r="Q61" s="161"/>
      <c r="R61" s="144"/>
      <c r="S61" s="143"/>
      <c r="T61" s="143"/>
      <c r="U61" s="165"/>
      <c r="V61" s="143"/>
      <c r="W61" s="143"/>
      <c r="X61" s="165"/>
      <c r="Y61" s="143"/>
      <c r="Z61" s="144"/>
      <c r="AA61" s="144"/>
      <c r="AB61" s="144"/>
      <c r="AC61" s="145"/>
      <c r="AD61" s="144"/>
      <c r="AE61" s="144"/>
      <c r="AF61" s="145"/>
      <c r="AG61" s="201"/>
      <c r="AH61" s="208"/>
      <c r="AI61" s="151"/>
      <c r="AJ61" s="30"/>
      <c r="AK61" s="30"/>
      <c r="AL61" s="30"/>
      <c r="AM61" s="33"/>
    </row>
    <row r="62" spans="1:39" ht="12" customHeight="1">
      <c r="A62" s="34"/>
      <c r="B62" s="109"/>
      <c r="C62" s="201"/>
      <c r="D62" s="201"/>
      <c r="E62" s="203"/>
      <c r="F62" s="201"/>
      <c r="G62" s="201"/>
      <c r="H62" s="203"/>
      <c r="I62" s="146"/>
      <c r="J62" s="187"/>
      <c r="K62" s="166"/>
      <c r="L62" s="143"/>
      <c r="M62" s="165"/>
      <c r="N62" s="143"/>
      <c r="O62" s="143"/>
      <c r="P62" s="165"/>
      <c r="Q62" s="143"/>
      <c r="R62" s="152" t="s">
        <v>9</v>
      </c>
      <c r="S62" s="210"/>
      <c r="T62" s="210"/>
      <c r="U62" s="211"/>
      <c r="V62" s="210"/>
      <c r="W62" s="210"/>
      <c r="X62" s="211"/>
      <c r="Y62" s="210"/>
      <c r="Z62" s="150" t="s">
        <v>54</v>
      </c>
      <c r="AA62" s="150"/>
      <c r="AB62" s="150"/>
      <c r="AC62" s="150"/>
      <c r="AD62" s="150"/>
      <c r="AE62" s="150"/>
      <c r="AF62" s="150"/>
      <c r="AG62" s="201"/>
      <c r="AH62" s="208"/>
      <c r="AI62" s="151"/>
      <c r="AJ62" s="30"/>
      <c r="AK62" s="30"/>
      <c r="AL62" s="30"/>
      <c r="AM62" s="33"/>
    </row>
    <row r="63" spans="1:39" ht="12" customHeight="1">
      <c r="A63" s="34"/>
      <c r="B63" s="32"/>
      <c r="C63" s="144"/>
      <c r="D63" s="144"/>
      <c r="E63" s="145"/>
      <c r="F63" s="144"/>
      <c r="G63" s="144"/>
      <c r="H63" s="145"/>
      <c r="I63" s="144"/>
      <c r="J63" s="187"/>
      <c r="K63" s="166"/>
      <c r="L63" s="158"/>
      <c r="M63" s="159"/>
      <c r="N63" s="158"/>
      <c r="O63" s="158"/>
      <c r="P63" s="159"/>
      <c r="Q63" s="201"/>
      <c r="R63" s="202"/>
      <c r="S63" s="201"/>
      <c r="T63" s="201"/>
      <c r="U63" s="203"/>
      <c r="V63" s="201"/>
      <c r="W63" s="201"/>
      <c r="X63" s="203"/>
      <c r="Y63" s="201"/>
      <c r="Z63" s="202"/>
      <c r="AA63" s="201"/>
      <c r="AB63" s="201"/>
      <c r="AC63" s="201"/>
      <c r="AD63" s="201"/>
      <c r="AE63" s="201"/>
      <c r="AF63" s="201"/>
      <c r="AG63" s="201"/>
      <c r="AH63" s="208"/>
      <c r="AI63" s="151"/>
      <c r="AJ63" s="30"/>
      <c r="AK63" s="30"/>
      <c r="AL63" s="30"/>
      <c r="AM63" s="33"/>
    </row>
    <row r="64" spans="1:39" ht="12" customHeight="1">
      <c r="A64" s="34"/>
      <c r="B64" s="32"/>
      <c r="C64" s="144"/>
      <c r="D64" s="144"/>
      <c r="E64" s="145"/>
      <c r="F64" s="144"/>
      <c r="G64" s="144"/>
      <c r="H64" s="145"/>
      <c r="I64" s="144"/>
      <c r="J64" s="187"/>
      <c r="K64" s="158"/>
      <c r="L64" s="158"/>
      <c r="M64" s="159"/>
      <c r="N64" s="158"/>
      <c r="O64" s="158"/>
      <c r="P64" s="159"/>
      <c r="Q64" s="146">
        <v>2</v>
      </c>
      <c r="R64" s="160">
        <f>IF(AND(VLOOKUP(J51,NP,12,FALSE)=0,VLOOKUP(J51,NP,22,FALSE)=0),"",IF(VLOOKUP(J51,NP,12,FALSE)=0,VLOOKUP(J51,NP,4,FALSE),IF(VLOOKUP(J51,NP,22,FALSE)=0,VLOOKUP(J51,NP,14,FALSE),"")))</f>
      </c>
      <c r="S64" s="161">
        <f>IF(R64="","",IF(VLOOKUP(J51,NP,12,FALSE)=0,CONCATENATE(VLOOKUP(J51,NP,5,FALSE),"  ",VLOOKUP(J51,NP,6,FALSE)),IF(VLOOKUP(J51,NP,22,FALSE)=0,CONCATENATE(VLOOKUP(J51,NP,15,FALSE),"  ",VLOOKUP(J51,NP,16,FALSE)),"")))</f>
      </c>
      <c r="T64" s="161"/>
      <c r="U64" s="162"/>
      <c r="V64" s="161"/>
      <c r="W64" s="161"/>
      <c r="X64" s="162"/>
      <c r="Y64" s="161"/>
      <c r="Z64" s="144"/>
      <c r="AA64" s="144"/>
      <c r="AB64" s="144"/>
      <c r="AC64" s="145"/>
      <c r="AD64" s="144"/>
      <c r="AE64" s="144"/>
      <c r="AF64" s="145"/>
      <c r="AG64" s="151"/>
      <c r="AH64" s="208"/>
      <c r="AI64" s="151"/>
      <c r="AJ64" s="30"/>
      <c r="AK64" s="30"/>
      <c r="AL64" s="30"/>
      <c r="AM64" s="33"/>
    </row>
    <row r="65" spans="1:39" ht="12" customHeight="1">
      <c r="A65" s="34"/>
      <c r="B65" s="32"/>
      <c r="C65" s="144"/>
      <c r="D65" s="144"/>
      <c r="E65" s="145"/>
      <c r="F65" s="144"/>
      <c r="G65" s="144"/>
      <c r="H65" s="145"/>
      <c r="I65" s="144"/>
      <c r="J65" s="187"/>
      <c r="K65" s="163"/>
      <c r="L65" s="163"/>
      <c r="M65" s="159"/>
      <c r="N65" s="163"/>
      <c r="O65" s="163"/>
      <c r="P65" s="159"/>
      <c r="Q65" s="146"/>
      <c r="R65" s="164"/>
      <c r="S65" s="143">
        <f>IF(R64="","",IF(VLOOKUP(J51,NP,12,FALSE)=0,CONCATENATE(VLOOKUP(J51,NP,8,FALSE)," pts - ",VLOOKUP(J51,NP,11,FALSE)),IF(VLOOKUP(J51,NP,22,FALSE)=0,CONCATENATE(VLOOKUP(J51,NP,18,FALSE)," pts - ",VLOOKUP(J51,NP,21,FALSE)),"")))</f>
      </c>
      <c r="T65" s="143"/>
      <c r="U65" s="165"/>
      <c r="V65" s="143"/>
      <c r="W65" s="143"/>
      <c r="X65" s="165"/>
      <c r="Y65" s="143"/>
      <c r="Z65" s="144"/>
      <c r="AA65" s="144"/>
      <c r="AB65" s="144"/>
      <c r="AC65" s="145"/>
      <c r="AD65" s="144"/>
      <c r="AE65" s="144"/>
      <c r="AF65" s="145"/>
      <c r="AG65" s="151"/>
      <c r="AH65" s="208"/>
      <c r="AI65" s="151"/>
      <c r="AJ65" s="30"/>
      <c r="AK65" s="30"/>
      <c r="AL65" s="30"/>
      <c r="AM65" s="33"/>
    </row>
    <row r="66" spans="1:39" ht="12" customHeight="1">
      <c r="A66" s="34"/>
      <c r="B66" s="32"/>
      <c r="C66" s="144"/>
      <c r="D66" s="144"/>
      <c r="E66" s="145"/>
      <c r="F66" s="144"/>
      <c r="G66" s="144"/>
      <c r="H66" s="145"/>
      <c r="I66" s="144"/>
      <c r="J66" s="187"/>
      <c r="K66" s="166"/>
      <c r="L66" s="166"/>
      <c r="M66" s="167"/>
      <c r="N66" s="166"/>
      <c r="O66" s="166"/>
      <c r="P66" s="167"/>
      <c r="Q66" s="146"/>
      <c r="R66" s="168">
        <v>12</v>
      </c>
      <c r="S66" s="169" t="s">
        <v>44</v>
      </c>
      <c r="T66" s="169"/>
      <c r="U66" s="170">
        <f>IF(VLOOKUP(R66,NP,32,FALSE)="","",IF(VLOOKUP(R66,NP,32,FALSE)=0,"",VLOOKUP(R66,NP,32,FALSE)))</f>
      </c>
      <c r="V66" s="171">
        <f>IF(VLOOKUP(R66,NP,33,FALSE)="","",IF(VLOOKUP(R66,NP,34,FALSE)=2,"",VLOOKUP(R66,NP,34,FALSE)))</f>
      </c>
      <c r="W66" s="171"/>
      <c r="X66" s="172" t="str">
        <f>IF(VLOOKUP(R66,NP,33,FALSE)="","",IF(VLOOKUP(R66,NP,33,FALSE)=0,"",VLOOKUP(R66,NP,33,FALSE)))</f>
        <v> </v>
      </c>
      <c r="Y66" s="173"/>
      <c r="Z66" s="160">
        <f>IF(VLOOKUP(R66,NP,12,FALSE)=1,VLOOKUP(R66,NP,4,FALSE),IF(VLOOKUP(R66,NP,22,FALSE)=1,VLOOKUP(R66,NP,14,FALSE),""))</f>
      </c>
      <c r="AA66" s="161">
        <f>IF(Z66="","",IF(VLOOKUP(R66,NP,12,FALSE)=1,CONCATENATE(VLOOKUP(R66,NP,5,FALSE),"  ",VLOOKUP(R66,NP,6,FALSE)),IF(VLOOKUP(R66,NP,22,FALSE)=1,CONCATENATE(VLOOKUP(R66,NP,15,FALSE),"  ",VLOOKUP(R66,NP,16,FALSE)),"")))</f>
      </c>
      <c r="AB66" s="161"/>
      <c r="AC66" s="162"/>
      <c r="AD66" s="161"/>
      <c r="AE66" s="161"/>
      <c r="AF66" s="162"/>
      <c r="AG66" s="162"/>
      <c r="AH66" s="174" t="s">
        <v>10</v>
      </c>
      <c r="AI66" s="151"/>
      <c r="AJ66" s="30"/>
      <c r="AK66" s="30"/>
      <c r="AL66" s="30"/>
      <c r="AM66" s="33"/>
    </row>
    <row r="67" spans="1:39" ht="12" customHeight="1">
      <c r="A67" s="34"/>
      <c r="B67" s="32"/>
      <c r="C67" s="144"/>
      <c r="D67" s="144"/>
      <c r="E67" s="145"/>
      <c r="F67" s="144"/>
      <c r="G67" s="144"/>
      <c r="H67" s="145"/>
      <c r="I67" s="144"/>
      <c r="J67" s="187"/>
      <c r="K67" s="175"/>
      <c r="L67" s="175"/>
      <c r="M67" s="176"/>
      <c r="N67" s="175"/>
      <c r="O67" s="175"/>
      <c r="P67" s="176"/>
      <c r="Q67" s="146"/>
      <c r="R67" s="153"/>
      <c r="S67" s="151"/>
      <c r="T67" s="151"/>
      <c r="U67" s="157"/>
      <c r="V67" s="151"/>
      <c r="W67" s="151"/>
      <c r="X67" s="157"/>
      <c r="Y67" s="144"/>
      <c r="Z67" s="146"/>
      <c r="AA67" s="143">
        <f>IF(Z66="","",IF(VLOOKUP(R66,NP,12,FALSE)=1,CONCATENATE(VLOOKUP(R66,NP,8,FALSE)," pts - ",VLOOKUP(R66,NP,11,FALSE)),IF(VLOOKUP(R66,NP,22,FALSE)=1,CONCATENATE(VLOOKUP(R66,NP,18,FALSE)," pts - ",VLOOKUP(R66,NP,21,FALSE)),"")))</f>
      </c>
      <c r="AB67" s="143"/>
      <c r="AC67" s="165"/>
      <c r="AD67" s="143"/>
      <c r="AE67" s="143"/>
      <c r="AF67" s="165"/>
      <c r="AG67" s="143"/>
      <c r="AH67" s="208"/>
      <c r="AI67" s="151"/>
      <c r="AJ67" s="30"/>
      <c r="AK67" s="30"/>
      <c r="AL67" s="30"/>
      <c r="AM67" s="33"/>
    </row>
    <row r="68" spans="1:39" ht="12" customHeight="1">
      <c r="A68" s="34"/>
      <c r="B68" s="32"/>
      <c r="C68" s="144"/>
      <c r="D68" s="144"/>
      <c r="E68" s="145"/>
      <c r="F68" s="144"/>
      <c r="G68" s="144"/>
      <c r="H68" s="145"/>
      <c r="I68" s="144"/>
      <c r="J68" s="187"/>
      <c r="K68" s="148"/>
      <c r="L68" s="148"/>
      <c r="M68" s="149"/>
      <c r="N68" s="148"/>
      <c r="O68" s="148"/>
      <c r="P68" s="149"/>
      <c r="Q68" s="146">
        <v>7</v>
      </c>
      <c r="R68" s="160">
        <f>IF(AND(VLOOKUP(J57,NP,12,FALSE)=0,VLOOKUP(J57,NP,22,FALSE)=0),"",IF(VLOOKUP(J57,NP,12,FALSE)=0,VLOOKUP(J57,NP,4,FALSE),IF(VLOOKUP(J57,NP,22,FALSE)=0,VLOOKUP(J57,NP,14,FALSE),"")))</f>
      </c>
      <c r="S68" s="161">
        <f>IF(R68="","",IF(VLOOKUP(J57,NP,12,FALSE)=0,CONCATENATE(VLOOKUP(J57,NP,5,FALSE),"  ",VLOOKUP(J57,NP,6,FALSE)),IF(VLOOKUP(J57,NP,22,FALSE)=0,CONCATENATE(VLOOKUP(J57,NP,15,FALSE),"  ",VLOOKUP(J57,NP,16,FALSE)),"")))</f>
      </c>
      <c r="T68" s="161"/>
      <c r="U68" s="162"/>
      <c r="V68" s="161"/>
      <c r="W68" s="161"/>
      <c r="X68" s="162"/>
      <c r="Y68" s="161"/>
      <c r="Z68" s="144"/>
      <c r="AA68" s="143">
        <f>IF(Z66="","",CONCATENATE(IF(VLOOKUP(R66,NP,23,FALSE)="","",IF(VLOOKUP(R66,NP,12,FALSE)=1,VLOOKUP(R66,NP,23,FALSE),-VLOOKUP(R66,NP,23,FALSE))),IF(VLOOKUP(R66,NP,24,FALSE)="","",CONCATENATE(" / ",IF(VLOOKUP(R66,NP,12,FALSE)=1,VLOOKUP(R66,NP,24,FALSE),-VLOOKUP(R66,NP,24,FALSE)))),IF(VLOOKUP(R66,NP,25,FALSE)="","",CONCATENATE(" / ",IF(VLOOKUP(R66,NP,12,FALSE)=1,VLOOKUP(R66,NP,25,FALSE),-VLOOKUP(R66,NP,25,FALSE)))),IF(VLOOKUP(R66,NP,26,FALSE)="","",CONCATENATE(" / ",IF(VLOOKUP(R66,NP,12,FALSE)=1,VLOOKUP(R66,NP,26,FALSE),-VLOOKUP(R66,NP,26,FALSE)))),IF(VLOOKUP(R66,NP,27,FALSE)="","",CONCATENATE(" / ",IF(VLOOKUP(R66,NP,12,FALSE)=1,VLOOKUP(R66,NP,27,FALSE),-VLOOKUP(R66,NP,27,FALSE)))),IF(VLOOKUP(R66,NP,28)="","",CONCATENATE(" / ",IF(VLOOKUP(R66,NP,12)=1,VLOOKUP(R66,NP,28),-VLOOKUP(R66,NP,28)))),IF(VLOOKUP(R66,NP,29)="","",CONCATENATE(" / ",IF(VLOOKUP(R66,NP,12)=1,VLOOKUP(R66,NP,29),-VLOOKUP(R66,NP,29))))))</f>
      </c>
      <c r="AB68" s="143"/>
      <c r="AC68" s="165"/>
      <c r="AD68" s="143"/>
      <c r="AE68" s="143"/>
      <c r="AF68" s="165"/>
      <c r="AG68" s="143"/>
      <c r="AH68" s="208"/>
      <c r="AI68" s="151"/>
      <c r="AJ68" s="30"/>
      <c r="AK68" s="30"/>
      <c r="AL68" s="30"/>
      <c r="AM68" s="33"/>
    </row>
    <row r="69" spans="1:39" ht="12" customHeight="1" thickBot="1">
      <c r="A69" s="34"/>
      <c r="J69" s="130"/>
      <c r="K69" s="128"/>
      <c r="L69" s="128"/>
      <c r="M69" s="131"/>
      <c r="N69" s="128"/>
      <c r="O69" s="128"/>
      <c r="P69" s="131"/>
      <c r="Q69" s="60"/>
      <c r="R69" s="95"/>
      <c r="S69" s="78">
        <f>IF(R68="","",IF(VLOOKUP(J57,NP,12,FALSE)=0,CONCATENATE(VLOOKUP(J57,NP,8,FALSE)," pts - ",VLOOKUP(J57,NP,11,FALSE)),IF(VLOOKUP(J57,NP,22,FALSE)=0,CONCATENATE(VLOOKUP(J57,NP,18,FALSE)," pts - ",VLOOKUP(J57,NP,21,FALSE)),"")))</f>
      </c>
      <c r="T69" s="143"/>
      <c r="U69" s="165"/>
      <c r="V69" s="143"/>
      <c r="W69" s="143"/>
      <c r="X69" s="165"/>
      <c r="Y69" s="143"/>
      <c r="Z69" s="144"/>
      <c r="AA69" s="144"/>
      <c r="AB69" s="144"/>
      <c r="AC69" s="145"/>
      <c r="AD69" s="144"/>
      <c r="AE69" s="144"/>
      <c r="AF69" s="145"/>
      <c r="AG69" s="151"/>
      <c r="AH69" s="208"/>
      <c r="AI69" s="30"/>
      <c r="AJ69" s="30"/>
      <c r="AK69" s="30"/>
      <c r="AL69" s="30"/>
      <c r="AM69" s="33"/>
    </row>
    <row r="70" spans="2:39" ht="12" customHeight="1">
      <c r="B70" s="37"/>
      <c r="C70" s="112"/>
      <c r="D70" s="6"/>
      <c r="E70" s="55"/>
      <c r="F70" s="6"/>
      <c r="G70" s="6"/>
      <c r="H70" s="55"/>
      <c r="I70" s="112"/>
      <c r="J70" s="6"/>
      <c r="K70" s="6"/>
      <c r="L70" s="6"/>
      <c r="M70" s="113"/>
      <c r="N70" s="114"/>
      <c r="O70" s="114"/>
      <c r="P70" s="113"/>
      <c r="Q70" s="115"/>
      <c r="R70" s="29"/>
      <c r="S70" s="110"/>
      <c r="T70" s="177"/>
      <c r="U70" s="177"/>
      <c r="V70" s="178"/>
      <c r="W70" s="177"/>
      <c r="X70" s="177"/>
      <c r="Y70" s="178"/>
      <c r="Z70" s="180">
        <f>IF(AND(VLOOKUP(R66,NP,12,FALSE)=0,VLOOKUP(R66,NP,22,FALSE)=0),"",IF(VLOOKUP(R66,NP,12,FALSE)=0,VLOOKUP(R66,NP,4,FALSE),IF(VLOOKUP(R66,NP,22,FALSE)=0,VLOOKUP(R66,NP,14,FALSE),"")))</f>
      </c>
      <c r="AA70" s="181">
        <f>IF(Z70="","",IF(VLOOKUP(R66,NP,12,FALSE)=0,CONCATENATE(VLOOKUP(R66,NP,5,FALSE),"  ",VLOOKUP(R66,NP,6,FALSE)),IF(VLOOKUP(R66,NP,22,FALSE)=0,CONCATENATE(VLOOKUP(R66,NP,15,FALSE),"  ",VLOOKUP(R66,NP,16,FALSE)),"")))</f>
      </c>
      <c r="AB70" s="181"/>
      <c r="AC70" s="181"/>
      <c r="AD70" s="181"/>
      <c r="AE70" s="181"/>
      <c r="AF70" s="181"/>
      <c r="AG70" s="181"/>
      <c r="AH70" s="182" t="s">
        <v>11</v>
      </c>
      <c r="AI70" s="136"/>
      <c r="AJ70" s="30"/>
      <c r="AK70" s="30"/>
      <c r="AL70" s="30"/>
      <c r="AM70" s="33"/>
    </row>
    <row r="71" spans="2:39" ht="12" customHeight="1">
      <c r="B71" s="38" t="s">
        <v>1</v>
      </c>
      <c r="C71" s="111"/>
      <c r="D71" s="7"/>
      <c r="E71" s="56"/>
      <c r="F71" s="217">
        <f>IF('Liste des parties'!$AH$3&lt;10000,Date,'Liste des parties'!$AH$3)</f>
        <v>45088</v>
      </c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8"/>
      <c r="R71" s="29"/>
      <c r="S71" s="108"/>
      <c r="T71" s="98"/>
      <c r="U71" s="98"/>
      <c r="V71" s="107"/>
      <c r="W71" s="98"/>
      <c r="X71" s="98"/>
      <c r="Y71" s="107"/>
      <c r="Z71" s="102"/>
      <c r="AA71" s="101">
        <f>IF(Z70="","",IF(VLOOKUP(R66,NP,12,FALSE)=0,CONCATENATE(VLOOKUP(R66,NP,8,FALSE)," pts - ",VLOOKUP(R66,NP,11,FALSE)),IF(VLOOKUP(R66,NP,22,FALSE)=0,CONCATENATE(VLOOKUP(R66,NP,18,FALSE)," pts - ",VLOOKUP(R66,NP,21,FALSE)),"")))</f>
      </c>
      <c r="AB71" s="101"/>
      <c r="AC71" s="101"/>
      <c r="AD71" s="101"/>
      <c r="AE71" s="101"/>
      <c r="AF71" s="101"/>
      <c r="AG71" s="101"/>
      <c r="AH71" s="98"/>
      <c r="AI71" s="98"/>
      <c r="AJ71" s="30"/>
      <c r="AK71" s="30"/>
      <c r="AL71" s="30"/>
      <c r="AM71" s="33"/>
    </row>
    <row r="72" spans="2:39" ht="12" customHeight="1">
      <c r="B72" s="39"/>
      <c r="C72" s="111"/>
      <c r="D72" s="7"/>
      <c r="E72" s="116"/>
      <c r="F72" s="117"/>
      <c r="G72" s="117"/>
      <c r="H72" s="116"/>
      <c r="I72" s="118"/>
      <c r="J72" s="119"/>
      <c r="K72" s="119"/>
      <c r="L72" s="119"/>
      <c r="M72" s="120"/>
      <c r="N72" s="121"/>
      <c r="O72" s="121"/>
      <c r="P72" s="120"/>
      <c r="Q72" s="122"/>
      <c r="R72" s="29"/>
      <c r="S72" s="35"/>
      <c r="T72" s="35"/>
      <c r="U72" s="59"/>
      <c r="V72" s="35"/>
      <c r="W72" s="35"/>
      <c r="X72" s="59"/>
      <c r="Y72" s="30"/>
      <c r="Z72" s="26"/>
      <c r="AA72" s="40"/>
      <c r="AB72" s="40"/>
      <c r="AC72" s="40"/>
      <c r="AD72" s="40"/>
      <c r="AE72" s="40"/>
      <c r="AF72" s="40"/>
      <c r="AG72" s="40"/>
      <c r="AH72" s="36"/>
      <c r="AI72" s="30"/>
      <c r="AJ72" s="30"/>
      <c r="AK72" s="30"/>
      <c r="AL72" s="30"/>
      <c r="AM72" s="33"/>
    </row>
    <row r="73" spans="2:39" ht="12" customHeight="1">
      <c r="B73" s="41" t="s">
        <v>49</v>
      </c>
      <c r="C73" s="111"/>
      <c r="D73" s="7"/>
      <c r="E73" s="116"/>
      <c r="F73" s="219" t="str">
        <f>'Liste des parties'!AD2</f>
        <v>FED_Finales Individuelles</v>
      </c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20"/>
      <c r="R73" s="32"/>
      <c r="S73" s="32"/>
      <c r="T73" s="32"/>
      <c r="U73" s="54"/>
      <c r="V73" s="32"/>
      <c r="W73" s="32"/>
      <c r="X73" s="54"/>
      <c r="Y73" s="32"/>
      <c r="Z73" s="26"/>
      <c r="AA73" s="40"/>
      <c r="AB73" s="40"/>
      <c r="AC73" s="40"/>
      <c r="AD73" s="40"/>
      <c r="AE73" s="40"/>
      <c r="AF73" s="40"/>
      <c r="AG73" s="40"/>
      <c r="AH73" s="36"/>
      <c r="AI73" s="30"/>
      <c r="AJ73" s="42"/>
      <c r="AK73" s="42"/>
      <c r="AL73" s="43"/>
      <c r="AM73" s="44"/>
    </row>
    <row r="74" spans="2:39" ht="12" customHeight="1">
      <c r="B74" s="38"/>
      <c r="C74" s="111"/>
      <c r="D74" s="7"/>
      <c r="E74" s="57"/>
      <c r="F74" s="7"/>
      <c r="G74" s="7"/>
      <c r="H74" s="57"/>
      <c r="I74" s="118"/>
      <c r="J74" s="7"/>
      <c r="K74" s="7"/>
      <c r="L74" s="7"/>
      <c r="M74" s="116"/>
      <c r="N74" s="117"/>
      <c r="O74" s="117"/>
      <c r="P74" s="116"/>
      <c r="Q74" s="122"/>
      <c r="R74" s="32"/>
      <c r="S74" s="32"/>
      <c r="T74" s="32"/>
      <c r="U74" s="54"/>
      <c r="V74" s="32"/>
      <c r="W74" s="32"/>
      <c r="X74" s="54"/>
      <c r="Y74" s="32"/>
      <c r="Z74" s="26"/>
      <c r="AA74" s="40"/>
      <c r="AB74" s="40"/>
      <c r="AC74" s="40"/>
      <c r="AD74" s="40"/>
      <c r="AE74" s="40"/>
      <c r="AF74" s="40"/>
      <c r="AG74" s="40"/>
      <c r="AH74" s="36"/>
      <c r="AI74" s="30"/>
      <c r="AJ74" s="42"/>
      <c r="AK74" s="42"/>
      <c r="AL74" s="43"/>
      <c r="AM74" s="44"/>
    </row>
    <row r="75" spans="2:39" ht="12" customHeight="1">
      <c r="B75" s="38" t="s">
        <v>50</v>
      </c>
      <c r="C75" s="118"/>
      <c r="D75" s="119"/>
      <c r="E75" s="120"/>
      <c r="F75" s="215" t="str">
        <f>'Liste des parties'!AE2</f>
        <v>L09_-13 ans Filles</v>
      </c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6"/>
      <c r="R75" s="32"/>
      <c r="S75" s="32"/>
      <c r="T75" s="32"/>
      <c r="U75" s="54"/>
      <c r="V75" s="32"/>
      <c r="W75" s="32"/>
      <c r="X75" s="54"/>
      <c r="Y75" s="32"/>
      <c r="Z75" s="26"/>
      <c r="AA75" s="40"/>
      <c r="AB75" s="40"/>
      <c r="AC75" s="40"/>
      <c r="AD75" s="40"/>
      <c r="AE75" s="40"/>
      <c r="AF75" s="40"/>
      <c r="AG75" s="40"/>
      <c r="AH75" s="36"/>
      <c r="AI75" s="30"/>
      <c r="AJ75" s="42"/>
      <c r="AK75" s="42"/>
      <c r="AL75" s="43"/>
      <c r="AM75" s="44"/>
    </row>
    <row r="76" spans="2:39" ht="12" customHeight="1" thickBot="1">
      <c r="B76" s="45"/>
      <c r="C76" s="123"/>
      <c r="D76" s="8"/>
      <c r="E76" s="58"/>
      <c r="F76" s="8"/>
      <c r="G76" s="8"/>
      <c r="H76" s="58"/>
      <c r="I76" s="123"/>
      <c r="J76" s="8"/>
      <c r="K76" s="8"/>
      <c r="L76" s="8"/>
      <c r="M76" s="124"/>
      <c r="N76" s="125"/>
      <c r="O76" s="125"/>
      <c r="P76" s="124"/>
      <c r="Q76" s="126"/>
      <c r="R76" s="32"/>
      <c r="S76" s="32"/>
      <c r="T76" s="32"/>
      <c r="U76" s="54"/>
      <c r="V76" s="32"/>
      <c r="W76" s="32"/>
      <c r="X76" s="54"/>
      <c r="Y76" s="32"/>
      <c r="Z76" s="26"/>
      <c r="AA76" s="40"/>
      <c r="AB76" s="40"/>
      <c r="AC76" s="40"/>
      <c r="AD76" s="40"/>
      <c r="AE76" s="40"/>
      <c r="AF76" s="40"/>
      <c r="AG76" s="40"/>
      <c r="AH76" s="36"/>
      <c r="AI76" s="30"/>
      <c r="AJ76" s="42"/>
      <c r="AK76" s="42"/>
      <c r="AL76" s="43"/>
      <c r="AM76" s="44"/>
    </row>
    <row r="77" spans="1:39" ht="12" customHeight="1">
      <c r="A77" s="34"/>
      <c r="B77" s="32"/>
      <c r="C77" s="32"/>
      <c r="D77" s="32"/>
      <c r="E77" s="54"/>
      <c r="F77" s="32"/>
      <c r="G77" s="32"/>
      <c r="H77" s="54"/>
      <c r="I77" s="32"/>
      <c r="J77" s="32"/>
      <c r="K77" s="32"/>
      <c r="L77" s="32"/>
      <c r="M77" s="54"/>
      <c r="N77" s="32"/>
      <c r="O77" s="32"/>
      <c r="P77" s="54"/>
      <c r="Q77" s="32"/>
      <c r="R77" s="32"/>
      <c r="S77" s="32"/>
      <c r="T77" s="32"/>
      <c r="U77" s="54"/>
      <c r="V77" s="32"/>
      <c r="W77" s="32"/>
      <c r="X77" s="54"/>
      <c r="Y77" s="32"/>
      <c r="Z77" s="26"/>
      <c r="AA77" s="40"/>
      <c r="AB77" s="40"/>
      <c r="AC77" s="40"/>
      <c r="AD77" s="40"/>
      <c r="AE77" s="40"/>
      <c r="AF77" s="40"/>
      <c r="AG77" s="40"/>
      <c r="AH77" s="36"/>
      <c r="AI77" s="30"/>
      <c r="AJ77" s="42"/>
      <c r="AK77" s="42"/>
      <c r="AL77" s="43"/>
      <c r="AM77" s="44"/>
    </row>
    <row r="78" ht="12" customHeight="1"/>
    <row r="79" ht="12" customHeight="1"/>
    <row r="80" ht="12" customHeight="1">
      <c r="A80" s="46"/>
    </row>
    <row r="81" ht="12" customHeight="1">
      <c r="A81" s="46"/>
    </row>
    <row r="82" ht="12" customHeight="1">
      <c r="A82" s="46"/>
    </row>
    <row r="83" ht="12" customHeight="1">
      <c r="A83" s="46"/>
    </row>
    <row r="84" ht="12" customHeight="1">
      <c r="A84" s="46"/>
    </row>
    <row r="85" ht="12" customHeight="1">
      <c r="A85" s="46"/>
    </row>
    <row r="86" ht="12" customHeight="1">
      <c r="A86" s="46"/>
    </row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</sheetData>
  <sheetProtection/>
  <mergeCells count="6">
    <mergeCell ref="Z1:AG1"/>
    <mergeCell ref="B1:C1"/>
    <mergeCell ref="Z2:AG2"/>
    <mergeCell ref="F75:Q75"/>
    <mergeCell ref="F71:Q71"/>
    <mergeCell ref="F73:Q73"/>
  </mergeCells>
  <conditionalFormatting sqref="B22">
    <cfRule type="cellIs" priority="49" dxfId="2" operator="equal" stopIfTrue="1">
      <formula>""</formula>
    </cfRule>
    <cfRule type="expression" priority="50" dxfId="0" stopIfTrue="1">
      <formula>B22=B26</formula>
    </cfRule>
    <cfRule type="expression" priority="51" dxfId="1" stopIfTrue="1">
      <formula>OR(B22=B30,B22=B34)</formula>
    </cfRule>
  </conditionalFormatting>
  <conditionalFormatting sqref="B10 B26">
    <cfRule type="cellIs" priority="52" dxfId="2" operator="equal" stopIfTrue="1">
      <formula>""</formula>
    </cfRule>
    <cfRule type="expression" priority="53" dxfId="1" stopIfTrue="1">
      <formula>OR(B10=B14,B10=B14)</formula>
    </cfRule>
    <cfRule type="expression" priority="54" dxfId="0" stopIfTrue="1">
      <formula>B10=B6</formula>
    </cfRule>
  </conditionalFormatting>
  <conditionalFormatting sqref="B14 B30">
    <cfRule type="expression" priority="55" dxfId="2" stopIfTrue="1">
      <formula>B14=""</formula>
    </cfRule>
    <cfRule type="expression" priority="56" dxfId="1" stopIfTrue="1">
      <formula>OR(B14=B6,B14=B10)</formula>
    </cfRule>
    <cfRule type="expression" priority="57" dxfId="0" stopIfTrue="1">
      <formula>B14=B18</formula>
    </cfRule>
  </conditionalFormatting>
  <conditionalFormatting sqref="B18 B34">
    <cfRule type="cellIs" priority="58" dxfId="2" operator="equal" stopIfTrue="1">
      <formula>""</formula>
    </cfRule>
    <cfRule type="expression" priority="59" dxfId="1" stopIfTrue="1">
      <formula>OR(B18=B6,B18=B10)</formula>
    </cfRule>
    <cfRule type="expression" priority="60" dxfId="0" stopIfTrue="1">
      <formula>B18=B14</formula>
    </cfRule>
  </conditionalFormatting>
  <conditionalFormatting sqref="B6">
    <cfRule type="cellIs" priority="61" dxfId="2" operator="equal" stopIfTrue="1">
      <formula>""</formula>
    </cfRule>
    <cfRule type="expression" priority="62" dxfId="0" stopIfTrue="1">
      <formula>B6=B10</formula>
    </cfRule>
    <cfRule type="expression" priority="63" dxfId="1" stopIfTrue="1">
      <formula>OR(B6=B14,B6=B18)</formula>
    </cfRule>
  </conditionalFormatting>
  <conditionalFormatting sqref="R38">
    <cfRule type="expression" priority="46" dxfId="2" stopIfTrue="1">
      <formula>R38=""</formula>
    </cfRule>
    <cfRule type="expression" priority="47" dxfId="1" stopIfTrue="1">
      <formula>OR(R38=R30,R38=R34)</formula>
    </cfRule>
    <cfRule type="expression" priority="48" dxfId="0" stopIfTrue="1">
      <formula>R38=R42</formula>
    </cfRule>
  </conditionalFormatting>
  <conditionalFormatting sqref="R42">
    <cfRule type="cellIs" priority="43" dxfId="2" operator="equal" stopIfTrue="1">
      <formula>""</formula>
    </cfRule>
    <cfRule type="expression" priority="44" dxfId="1" stopIfTrue="1">
      <formula>OR(R42=R30,R42=R34)</formula>
    </cfRule>
    <cfRule type="expression" priority="45" dxfId="0" stopIfTrue="1">
      <formula>R42=R38</formula>
    </cfRule>
  </conditionalFormatting>
  <conditionalFormatting sqref="J50">
    <cfRule type="cellIs" priority="40" dxfId="2" operator="equal" stopIfTrue="1">
      <formula>""</formula>
    </cfRule>
    <cfRule type="expression" priority="41" dxfId="0" stopIfTrue="1">
      <formula>J50=J54</formula>
    </cfRule>
    <cfRule type="expression" priority="42" dxfId="1" stopIfTrue="1">
      <formula>OR(J50=J58,J50=J62)</formula>
    </cfRule>
  </conditionalFormatting>
  <conditionalFormatting sqref="J54">
    <cfRule type="cellIs" priority="37" dxfId="2" operator="equal" stopIfTrue="1">
      <formula>""</formula>
    </cfRule>
    <cfRule type="expression" priority="38" dxfId="1" stopIfTrue="1">
      <formula>OR(J54=J58,J54=J58)</formula>
    </cfRule>
    <cfRule type="expression" priority="39" dxfId="0" stopIfTrue="1">
      <formula>J54=J50</formula>
    </cfRule>
  </conditionalFormatting>
  <conditionalFormatting sqref="J58">
    <cfRule type="expression" priority="34" dxfId="2" stopIfTrue="1">
      <formula>J58=""</formula>
    </cfRule>
    <cfRule type="expression" priority="35" dxfId="1" stopIfTrue="1">
      <formula>OR(J58=J50,J58=J54)</formula>
    </cfRule>
    <cfRule type="expression" priority="36" dxfId="0" stopIfTrue="1">
      <formula>J58=J62</formula>
    </cfRule>
  </conditionalFormatting>
  <conditionalFormatting sqref="J50">
    <cfRule type="cellIs" priority="28" dxfId="2" operator="equal" stopIfTrue="1">
      <formula>""</formula>
    </cfRule>
    <cfRule type="expression" priority="29" dxfId="0" stopIfTrue="1">
      <formula>J50=J54</formula>
    </cfRule>
    <cfRule type="expression" priority="30" dxfId="1" stopIfTrue="1">
      <formula>OR(J50=J58,J50=J62)</formula>
    </cfRule>
  </conditionalFormatting>
  <conditionalFormatting sqref="J54">
    <cfRule type="cellIs" priority="25" dxfId="2" operator="equal" stopIfTrue="1">
      <formula>""</formula>
    </cfRule>
    <cfRule type="expression" priority="26" dxfId="1" stopIfTrue="1">
      <formula>OR(J54=J58,J54=J58)</formula>
    </cfRule>
    <cfRule type="expression" priority="27" dxfId="0" stopIfTrue="1">
      <formula>J54=J50</formula>
    </cfRule>
  </conditionalFormatting>
  <conditionalFormatting sqref="J58">
    <cfRule type="expression" priority="22" dxfId="2" stopIfTrue="1">
      <formula>J58=""</formula>
    </cfRule>
    <cfRule type="expression" priority="23" dxfId="1" stopIfTrue="1">
      <formula>OR(J58=J50,J58=J54)</formula>
    </cfRule>
    <cfRule type="expression" priority="24" dxfId="0" stopIfTrue="1">
      <formula>J58=J62</formula>
    </cfRule>
  </conditionalFormatting>
  <conditionalFormatting sqref="R65">
    <cfRule type="expression" priority="16" dxfId="2" stopIfTrue="1">
      <formula>R65=""</formula>
    </cfRule>
    <cfRule type="expression" priority="17" dxfId="1" stopIfTrue="1">
      <formula>OR(R65=R57,R65=R61)</formula>
    </cfRule>
    <cfRule type="expression" priority="18" dxfId="0" stopIfTrue="1">
      <formula>R65=R69</formula>
    </cfRule>
  </conditionalFormatting>
  <conditionalFormatting sqref="R69">
    <cfRule type="cellIs" priority="13" dxfId="2" operator="equal" stopIfTrue="1">
      <formula>""</formula>
    </cfRule>
    <cfRule type="expression" priority="14" dxfId="1" stopIfTrue="1">
      <formula>OR(R69=R57,R69=R61)</formula>
    </cfRule>
    <cfRule type="expression" priority="15" dxfId="0" stopIfTrue="1">
      <formula>R69=R65</formula>
    </cfRule>
  </conditionalFormatting>
  <conditionalFormatting sqref="J56">
    <cfRule type="cellIs" priority="10" dxfId="2" operator="equal" stopIfTrue="1">
      <formula>""</formula>
    </cfRule>
    <cfRule type="expression" priority="11" dxfId="0" stopIfTrue="1">
      <formula>J56=J60</formula>
    </cfRule>
    <cfRule type="expression" priority="12" dxfId="1" stopIfTrue="1">
      <formula>OR(J56=J64,J56=J68)</formula>
    </cfRule>
  </conditionalFormatting>
  <conditionalFormatting sqref="J60">
    <cfRule type="cellIs" priority="7" dxfId="2" operator="equal" stopIfTrue="1">
      <formula>""</formula>
    </cfRule>
    <cfRule type="expression" priority="8" dxfId="1" stopIfTrue="1">
      <formula>OR(J60=J64,J60=J64)</formula>
    </cfRule>
    <cfRule type="expression" priority="9" dxfId="0" stopIfTrue="1">
      <formula>J60=J56</formula>
    </cfRule>
  </conditionalFormatting>
  <conditionalFormatting sqref="J56">
    <cfRule type="cellIs" priority="4" dxfId="2" operator="equal" stopIfTrue="1">
      <formula>""</formula>
    </cfRule>
    <cfRule type="expression" priority="5" dxfId="0" stopIfTrue="1">
      <formula>J56=J60</formula>
    </cfRule>
    <cfRule type="expression" priority="6" dxfId="1" stopIfTrue="1">
      <formula>OR(J56=J64,J56=J68)</formula>
    </cfRule>
  </conditionalFormatting>
  <conditionalFormatting sqref="J60">
    <cfRule type="cellIs" priority="1" dxfId="2" operator="equal" stopIfTrue="1">
      <formula>""</formula>
    </cfRule>
    <cfRule type="expression" priority="2" dxfId="1" stopIfTrue="1">
      <formula>OR(J60=J64,J60=J64)</formula>
    </cfRule>
    <cfRule type="expression" priority="3" dxfId="0" stopIfTrue="1">
      <formula>J60=J56</formula>
    </cfRule>
  </conditionalFormatting>
  <printOptions horizontalCentered="1"/>
  <pageMargins left="0.1968503937007874" right="0.1968503937007874" top="0.5118110236220472" bottom="0.5511811023622047" header="0.2755905511811024" footer="0.1968503937007874"/>
  <pageSetup fitToHeight="1" fitToWidth="1" orientation="portrait" paperSize="9" scale="74" r:id="rId2"/>
  <headerFooter alignWithMargins="0">
    <oddFooter>&amp;LPage &amp;P / &amp;N&amp;C&amp;F&amp;R&amp;D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Philippe ANTOINE</cp:lastModifiedBy>
  <cp:lastPrinted>2023-06-11T14:58:51Z</cp:lastPrinted>
  <dcterms:created xsi:type="dcterms:W3CDTF">2003-05-26T15:29:41Z</dcterms:created>
  <dcterms:modified xsi:type="dcterms:W3CDTF">2023-06-11T14:58:52Z</dcterms:modified>
  <cp:category/>
  <cp:version/>
  <cp:contentType/>
  <cp:contentStatus/>
</cp:coreProperties>
</file>